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535" firstSheet="1" activeTab="1"/>
  </bookViews>
  <sheets>
    <sheet name="по участкам с Иглино" sheetId="4" r:id="rId1"/>
    <sheet name="номера для схем" sheetId="5" r:id="rId2"/>
    <sheet name="номера для схем (2)" sheetId="6" r:id="rId3"/>
  </sheets>
  <definedNames>
    <definedName name="_xlnm._FilterDatabase" localSheetId="0" hidden="1">'по участкам с Иглино'!$B$3:$B$69</definedName>
  </definedNames>
  <calcPr calcId="152511"/>
</workbook>
</file>

<file path=xl/calcChain.xml><?xml version="1.0" encoding="utf-8"?>
<calcChain xmlns="http://schemas.openxmlformats.org/spreadsheetml/2006/main">
  <c r="J72" i="6" l="1"/>
  <c r="H72" i="6"/>
  <c r="G72" i="6"/>
  <c r="G71" i="6"/>
  <c r="G70" i="6"/>
  <c r="G69" i="6"/>
  <c r="H68" i="6"/>
  <c r="G68" i="6"/>
  <c r="E66" i="6"/>
  <c r="G66" i="6" s="1"/>
  <c r="E65" i="6"/>
  <c r="G65" i="6" s="1"/>
  <c r="G63" i="6"/>
  <c r="K62" i="6"/>
  <c r="J62" i="6"/>
  <c r="I62" i="6"/>
  <c r="H62" i="6"/>
  <c r="G62" i="6"/>
  <c r="H61" i="6"/>
  <c r="G61" i="6"/>
  <c r="G59" i="6"/>
  <c r="I58" i="6"/>
  <c r="H58" i="6"/>
  <c r="G58" i="6"/>
  <c r="E58" i="6"/>
  <c r="G57" i="6"/>
  <c r="J56" i="6"/>
  <c r="H56" i="6"/>
  <c r="G56" i="6"/>
  <c r="G55" i="6"/>
  <c r="G54" i="6"/>
  <c r="J52" i="6"/>
  <c r="H52" i="6"/>
  <c r="G52" i="6"/>
  <c r="J51" i="6"/>
  <c r="H51" i="6"/>
  <c r="G51" i="6"/>
  <c r="G50" i="6"/>
  <c r="G49" i="6"/>
  <c r="J48" i="6"/>
  <c r="H48" i="6"/>
  <c r="G48" i="6"/>
  <c r="G47" i="6"/>
  <c r="G46" i="6"/>
  <c r="E46" i="6"/>
  <c r="J45" i="6"/>
  <c r="I45" i="6"/>
  <c r="H45" i="6"/>
  <c r="G45" i="6"/>
  <c r="H44" i="6"/>
  <c r="G44" i="6"/>
  <c r="H43" i="6"/>
  <c r="G43" i="6"/>
  <c r="J42" i="6"/>
  <c r="H42" i="6"/>
  <c r="G42" i="6"/>
  <c r="G41" i="6"/>
  <c r="J40" i="6"/>
  <c r="H40" i="6"/>
  <c r="G40" i="6"/>
  <c r="G39" i="6"/>
  <c r="G38" i="6"/>
  <c r="G36" i="6"/>
  <c r="G34" i="6"/>
  <c r="K26" i="6"/>
  <c r="J26" i="6"/>
  <c r="I26" i="6"/>
  <c r="G26" i="6"/>
  <c r="H25" i="6"/>
  <c r="G25" i="6"/>
  <c r="G23" i="6"/>
  <c r="O19" i="6"/>
  <c r="H19" i="6"/>
  <c r="G19" i="6"/>
  <c r="G17" i="6"/>
  <c r="G14" i="6"/>
  <c r="I12" i="6"/>
  <c r="N11" i="6"/>
  <c r="G11" i="6"/>
  <c r="O7" i="6"/>
  <c r="N7" i="6"/>
  <c r="M7" i="6"/>
  <c r="L7" i="6"/>
  <c r="K7" i="6"/>
  <c r="J7" i="6"/>
  <c r="I7" i="6"/>
  <c r="H7" i="6"/>
  <c r="G7" i="6"/>
  <c r="I69" i="4" l="1"/>
  <c r="G69" i="4"/>
  <c r="F69" i="4"/>
  <c r="F68" i="4"/>
  <c r="F67" i="4"/>
  <c r="F66" i="4"/>
  <c r="F65" i="4"/>
  <c r="G64" i="4"/>
  <c r="F64" i="4"/>
  <c r="D62" i="4"/>
  <c r="F62" i="4" s="1"/>
  <c r="D61" i="4"/>
  <c r="F61" i="4" s="1"/>
  <c r="F60" i="4"/>
  <c r="F59" i="4"/>
  <c r="J58" i="4"/>
  <c r="I58" i="4"/>
  <c r="H58" i="4"/>
  <c r="G58" i="4"/>
  <c r="F58" i="4"/>
  <c r="G57" i="4"/>
  <c r="F57" i="4"/>
  <c r="F56" i="4"/>
  <c r="H55" i="4"/>
  <c r="G55" i="4"/>
  <c r="D55" i="4"/>
  <c r="F55" i="4" s="1"/>
  <c r="F54" i="4"/>
  <c r="I53" i="4"/>
  <c r="G53" i="4"/>
  <c r="F53" i="4"/>
  <c r="I52" i="4"/>
  <c r="F52" i="4"/>
  <c r="F51" i="4"/>
  <c r="F50" i="4"/>
  <c r="I49" i="4"/>
  <c r="G49" i="4"/>
  <c r="F49" i="4"/>
  <c r="I48" i="4"/>
  <c r="G48" i="4"/>
  <c r="F48" i="4"/>
  <c r="F47" i="4"/>
  <c r="G46" i="4"/>
  <c r="F46" i="4"/>
  <c r="F45" i="4"/>
  <c r="I44" i="4"/>
  <c r="G44" i="4"/>
  <c r="F44" i="4"/>
  <c r="H43" i="4"/>
  <c r="G43" i="4"/>
  <c r="F43" i="4"/>
  <c r="H42" i="4"/>
  <c r="F42" i="4"/>
  <c r="F41" i="4"/>
  <c r="F40" i="4"/>
  <c r="D39" i="4"/>
  <c r="F39" i="4" s="1"/>
  <c r="I38" i="4"/>
  <c r="H38" i="4"/>
  <c r="G38" i="4"/>
  <c r="F38" i="4"/>
  <c r="G37" i="4"/>
  <c r="F37" i="4"/>
  <c r="G36" i="4"/>
  <c r="F36" i="4"/>
  <c r="F35" i="4"/>
  <c r="I34" i="4"/>
  <c r="H34" i="4"/>
  <c r="F34" i="4"/>
  <c r="I33" i="4"/>
  <c r="G33" i="4"/>
  <c r="F33" i="4"/>
  <c r="F32" i="4"/>
  <c r="I31" i="4"/>
  <c r="G31" i="4"/>
  <c r="F31" i="4"/>
  <c r="J30" i="4"/>
  <c r="I30" i="4"/>
  <c r="H30" i="4"/>
  <c r="F30" i="4"/>
  <c r="F29" i="4"/>
  <c r="F28" i="4"/>
  <c r="F27" i="4"/>
  <c r="F26" i="4"/>
  <c r="F25" i="4"/>
  <c r="F24" i="4"/>
  <c r="G23" i="4"/>
  <c r="F23" i="4"/>
  <c r="F22" i="4"/>
  <c r="I21" i="4"/>
  <c r="G21" i="4"/>
  <c r="F21" i="4"/>
  <c r="F20" i="4"/>
  <c r="F19" i="4"/>
  <c r="F18" i="4"/>
  <c r="F17" i="4"/>
  <c r="F16" i="4"/>
  <c r="F15" i="4"/>
  <c r="F14" i="4"/>
</calcChain>
</file>

<file path=xl/sharedStrings.xml><?xml version="1.0" encoding="utf-8"?>
<sst xmlns="http://schemas.openxmlformats.org/spreadsheetml/2006/main" count="555" uniqueCount="338">
  <si>
    <t>Уфа</t>
  </si>
  <si>
    <t>Мечетлинский район</t>
  </si>
  <si>
    <t>Абзелиловский район</t>
  </si>
  <si>
    <t>Альшеевский район </t>
  </si>
  <si>
    <t>Архангельский район</t>
  </si>
  <si>
    <t>Янаульский район</t>
  </si>
  <si>
    <t>Шаранский район</t>
  </si>
  <si>
    <t>Чишминский район</t>
  </si>
  <si>
    <t>Чекмагушевский район</t>
  </si>
  <si>
    <t>Хайбуллинский район </t>
  </si>
  <si>
    <t>Федоровский район </t>
  </si>
  <si>
    <t>Учалинский район </t>
  </si>
  <si>
    <t>Уфимский район</t>
  </si>
  <si>
    <t>Туймазинский район</t>
  </si>
  <si>
    <t>Татышлинский район </t>
  </si>
  <si>
    <t>Стерлитамакский район</t>
  </si>
  <si>
    <t>Стерлибашевский район </t>
  </si>
  <si>
    <t>Салаватский район</t>
  </si>
  <si>
    <t>Нуримановский район</t>
  </si>
  <si>
    <t>Миякинский район</t>
  </si>
  <si>
    <t>Мишкинский район</t>
  </si>
  <si>
    <t>Мелеузовский район</t>
  </si>
  <si>
    <t>Кушнаренковский район </t>
  </si>
  <si>
    <t>Куюргазинский район </t>
  </si>
  <si>
    <t>Кугарчинский район</t>
  </si>
  <si>
    <t>Краснокамский район</t>
  </si>
  <si>
    <t>Аскинский район </t>
  </si>
  <si>
    <t>Аургазинский район</t>
  </si>
  <si>
    <t>Баймакский район </t>
  </si>
  <si>
    <t>Бакалинский район</t>
  </si>
  <si>
    <t>Балтачевский район</t>
  </si>
  <si>
    <t>Белебеевский район</t>
  </si>
  <si>
    <t>Белокатайский район</t>
  </si>
  <si>
    <t>Белорецкий район</t>
  </si>
  <si>
    <t>Бижбулякский район</t>
  </si>
  <si>
    <t>Бирский район</t>
  </si>
  <si>
    <t>Благоварский район</t>
  </si>
  <si>
    <t>Благовещенский район</t>
  </si>
  <si>
    <t>Буздякский район</t>
  </si>
  <si>
    <t>Бураевский район</t>
  </si>
  <si>
    <t>Бурзянский район</t>
  </si>
  <si>
    <t>Гафурийский район</t>
  </si>
  <si>
    <t>Давлекановский район</t>
  </si>
  <si>
    <t>Дуванский район </t>
  </si>
  <si>
    <t>Дюртюлинский район</t>
  </si>
  <si>
    <t>Ермекеевский район</t>
  </si>
  <si>
    <t>Зианчуринский район</t>
  </si>
  <si>
    <t>Зилаирский район</t>
  </si>
  <si>
    <t>Иглинский район</t>
  </si>
  <si>
    <t>Илишевский район</t>
  </si>
  <si>
    <t>Ишимбайский район</t>
  </si>
  <si>
    <t>Калтасинский район </t>
  </si>
  <si>
    <t>Караидельский район</t>
  </si>
  <si>
    <t>Кармаскалинский район</t>
  </si>
  <si>
    <t>Кигинский район </t>
  </si>
  <si>
    <t>у.е.</t>
  </si>
  <si>
    <t>общее кол-во у.е.</t>
  </si>
  <si>
    <t>%</t>
  </si>
  <si>
    <t>ВЛ-0,4</t>
  </si>
  <si>
    <t>ВЛ-10</t>
  </si>
  <si>
    <t>ВЛ-35</t>
  </si>
  <si>
    <t>ВЛ-110</t>
  </si>
  <si>
    <t>КЛ-0,4</t>
  </si>
  <si>
    <t>КЛ-10</t>
  </si>
  <si>
    <t>ТП</t>
  </si>
  <si>
    <t>км</t>
  </si>
  <si>
    <t>МВА</t>
  </si>
  <si>
    <t>Салават</t>
  </si>
  <si>
    <t>Район</t>
  </si>
  <si>
    <t>участок</t>
  </si>
  <si>
    <t xml:space="preserve">Заикин </t>
  </si>
  <si>
    <t>Хажиев</t>
  </si>
  <si>
    <t>Сафиуллин</t>
  </si>
  <si>
    <t>Закиров</t>
  </si>
  <si>
    <t>Помогаев</t>
  </si>
  <si>
    <t>Нурмухаметов</t>
  </si>
  <si>
    <t>Участок</t>
  </si>
  <si>
    <t>ГО г.Октябрьский</t>
  </si>
  <si>
    <t>ГО г. Салават</t>
  </si>
  <si>
    <t>г. Уфа</t>
  </si>
  <si>
    <t>ГО г.Кумертау</t>
  </si>
  <si>
    <t>Стерлитамакский район, ГО Стерлитамак</t>
  </si>
  <si>
    <t>ГО г.Сибай</t>
  </si>
  <si>
    <t>№</t>
  </si>
  <si>
    <t>г. Мелеуз</t>
  </si>
  <si>
    <t>с. Аскарово</t>
  </si>
  <si>
    <t>с. Баимово</t>
  </si>
  <si>
    <t>д. Якты-Куль</t>
  </si>
  <si>
    <t>шт</t>
  </si>
  <si>
    <t>Кол-во ТП</t>
  </si>
  <si>
    <t>п. Ким</t>
  </si>
  <si>
    <t>с. Раевский</t>
  </si>
  <si>
    <t>д. Максим Горький</t>
  </si>
  <si>
    <t>с. Архангельское</t>
  </si>
  <si>
    <t>д. Мурадым</t>
  </si>
  <si>
    <t>г. Баймак</t>
  </si>
  <si>
    <t>д. Алгазино</t>
  </si>
  <si>
    <t>с. 2-е Иткулово</t>
  </si>
  <si>
    <t>г. Белебей</t>
  </si>
  <si>
    <t>г. Белорецк</t>
  </si>
  <si>
    <t xml:space="preserve">с. Авзян </t>
  </si>
  <si>
    <t>с. Узянбаш</t>
  </si>
  <si>
    <t xml:space="preserve">с. Исмакаево </t>
  </si>
  <si>
    <t xml:space="preserve">с. Тирлянский </t>
  </si>
  <si>
    <t>с. Ассы</t>
  </si>
  <si>
    <t>с. Абзаково</t>
  </si>
  <si>
    <t>с. Бижбуляк</t>
  </si>
  <si>
    <t>с.Языково</t>
  </si>
  <si>
    <t>ВЛ-6-10</t>
  </si>
  <si>
    <t>КЛ-6-10</t>
  </si>
  <si>
    <t>с. Языково</t>
  </si>
  <si>
    <t>Схемы (планшет)</t>
  </si>
  <si>
    <t>1.1</t>
  </si>
  <si>
    <t>мощность</t>
  </si>
  <si>
    <t>1.2</t>
  </si>
  <si>
    <t>1.3</t>
  </si>
  <si>
    <t>2</t>
  </si>
  <si>
    <t>2.1</t>
  </si>
  <si>
    <t>3</t>
  </si>
  <si>
    <t>4</t>
  </si>
  <si>
    <t>5</t>
  </si>
  <si>
    <t>6</t>
  </si>
  <si>
    <t>7</t>
  </si>
  <si>
    <t>8</t>
  </si>
  <si>
    <t>9</t>
  </si>
  <si>
    <t>2.2</t>
  </si>
  <si>
    <t>3.1</t>
  </si>
  <si>
    <t>3.2</t>
  </si>
  <si>
    <t>4.1</t>
  </si>
  <si>
    <t>5.1</t>
  </si>
  <si>
    <t>5.2</t>
  </si>
  <si>
    <t>5.3</t>
  </si>
  <si>
    <t>6.1</t>
  </si>
  <si>
    <t>7.1</t>
  </si>
  <si>
    <t>7.2</t>
  </si>
  <si>
    <t>7.3</t>
  </si>
  <si>
    <t>7.4</t>
  </si>
  <si>
    <t>7.5</t>
  </si>
  <si>
    <t>7.6</t>
  </si>
  <si>
    <t>7.7</t>
  </si>
  <si>
    <t>8.1</t>
  </si>
  <si>
    <t>9.1</t>
  </si>
  <si>
    <t>с. Бедеева Поляна</t>
  </si>
  <si>
    <t>г. Благовещенск</t>
  </si>
  <si>
    <t xml:space="preserve">с. Буздяк </t>
  </si>
  <si>
    <t>с. Старосубхангулово</t>
  </si>
  <si>
    <t>д. Новосубхангулово</t>
  </si>
  <si>
    <t>д. Пчелосовхоза</t>
  </si>
  <si>
    <t>с. Красноусольский</t>
  </si>
  <si>
    <t>г. Давлеканово</t>
  </si>
  <si>
    <t>д. Мякаш</t>
  </si>
  <si>
    <t>с. Аюханово</t>
  </si>
  <si>
    <t>с. Романовка</t>
  </si>
  <si>
    <t>с. Ермекеево</t>
  </si>
  <si>
    <t>с. Исянгулово</t>
  </si>
  <si>
    <t>с. Зилаир</t>
  </si>
  <si>
    <t>с. Иглино</t>
  </si>
  <si>
    <t>с. Акбердино</t>
  </si>
  <si>
    <t>с. Улу-теляк</t>
  </si>
  <si>
    <t>с. Кудеевский</t>
  </si>
  <si>
    <t>с. Тавтиманово</t>
  </si>
  <si>
    <t>г. Ишимбай</t>
  </si>
  <si>
    <t>с. Салихово</t>
  </si>
  <si>
    <t>п. Шихан</t>
  </si>
  <si>
    <t>с. Кармаскалы</t>
  </si>
  <si>
    <t>д. Улукулево</t>
  </si>
  <si>
    <t>с. Бузовьязы</t>
  </si>
  <si>
    <t>с. Мраково</t>
  </si>
  <si>
    <t>с. Ермолаево</t>
  </si>
  <si>
    <t>с. Кушнаренково</t>
  </si>
  <si>
    <t>с. Тарабердино</t>
  </si>
  <si>
    <t>с. Маячный</t>
  </si>
  <si>
    <t>г. Кумертау</t>
  </si>
  <si>
    <t>с. Киргиз-Мияки</t>
  </si>
  <si>
    <t>с. Тамьян-Тамас</t>
  </si>
  <si>
    <t>с. Анясево</t>
  </si>
  <si>
    <t>с. Красная Горка</t>
  </si>
  <si>
    <t>с. Красный Ключ</t>
  </si>
  <si>
    <t>с. Павловка</t>
  </si>
  <si>
    <t>с. Старокулево</t>
  </si>
  <si>
    <t>г. Салават</t>
  </si>
  <si>
    <t>г. Сибай</t>
  </si>
  <si>
    <t>с. Стерлибашево</t>
  </si>
  <si>
    <t>д. Сарайсино</t>
  </si>
  <si>
    <t>г. Стерлитамак</t>
  </si>
  <si>
    <t>с. Загородный</t>
  </si>
  <si>
    <t>с. Большой Куганак</t>
  </si>
  <si>
    <t>с. Первомайское</t>
  </si>
  <si>
    <t>д. Покровка</t>
  </si>
  <si>
    <t>с. Талачево</t>
  </si>
  <si>
    <t>с. Рощинское</t>
  </si>
  <si>
    <t>с. Наумовка</t>
  </si>
  <si>
    <t>д. Марьевка</t>
  </si>
  <si>
    <t>г. Туймазы</t>
  </si>
  <si>
    <t>с. Старые Туймазы</t>
  </si>
  <si>
    <t>мкр. Агиртамак</t>
  </si>
  <si>
    <t>д.Старошахово</t>
  </si>
  <si>
    <t>г. Октябрьский</t>
  </si>
  <si>
    <t>с. Акъяр</t>
  </si>
  <si>
    <t>с. Федоровка</t>
  </si>
  <si>
    <t>с.Дедово</t>
  </si>
  <si>
    <t>с. Санатория Алкино</t>
  </si>
  <si>
    <t>р.п. Чишмы</t>
  </si>
  <si>
    <t xml:space="preserve">д. Ирик </t>
  </si>
  <si>
    <t xml:space="preserve">д.Исаковка </t>
  </si>
  <si>
    <t>СНО Пчелка</t>
  </si>
  <si>
    <t>с. Кляшево</t>
  </si>
  <si>
    <t>с. Старокубово</t>
  </si>
  <si>
    <t>с. Минзитарово</t>
  </si>
  <si>
    <t>с. Урман</t>
  </si>
  <si>
    <t>с. Ургуново</t>
  </si>
  <si>
    <t>г. Учалы</t>
  </si>
  <si>
    <t>с. Учалы</t>
  </si>
  <si>
    <t xml:space="preserve"> с. Мансурово</t>
  </si>
  <si>
    <t>д. Ильинка</t>
  </si>
  <si>
    <t>с. Ильчино</t>
  </si>
  <si>
    <t xml:space="preserve"> с. Озерный</t>
  </si>
  <si>
    <t>с. Рысаево</t>
  </si>
  <si>
    <t>с. Уральск</t>
  </si>
  <si>
    <t>д. Шамонино</t>
  </si>
  <si>
    <t>с. Жуково</t>
  </si>
  <si>
    <t>с. Зубово</t>
  </si>
  <si>
    <t>с. Булгаково</t>
  </si>
  <si>
    <t>п. Ягодная Поляна</t>
  </si>
  <si>
    <t>с. Дмитриевка</t>
  </si>
  <si>
    <t>с. Нурлино</t>
  </si>
  <si>
    <t>д. Осоргино</t>
  </si>
  <si>
    <t>с. Авдон</t>
  </si>
  <si>
    <t>с. Лебяжий</t>
  </si>
  <si>
    <t>д. Князево</t>
  </si>
  <si>
    <t>с. Чесноковка</t>
  </si>
  <si>
    <t>с. Юматово</t>
  </si>
  <si>
    <t>д. Дорогино</t>
  </si>
  <si>
    <t>д. Уптино</t>
  </si>
  <si>
    <t>с. Михайловка</t>
  </si>
  <si>
    <t>п. Кармасан</t>
  </si>
  <si>
    <t>с. Нагаево</t>
  </si>
  <si>
    <t>д. Ушаково</t>
  </si>
  <si>
    <t>с. Горново</t>
  </si>
  <si>
    <t>с. Миловка</t>
  </si>
  <si>
    <t>д.Айтмембетово</t>
  </si>
  <si>
    <t>с. Толбазы</t>
  </si>
  <si>
    <t>с. Новобелокатай</t>
  </si>
  <si>
    <t>с. Емаши</t>
  </si>
  <si>
    <t>д. Айдакаево</t>
  </si>
  <si>
    <t>г. Бирск</t>
  </si>
  <si>
    <t>д. Зеленый</t>
  </si>
  <si>
    <t>Дуванский район</t>
  </si>
  <si>
    <t>с. Месягутово</t>
  </si>
  <si>
    <t>с. Дуван</t>
  </si>
  <si>
    <t>с. Тастуба</t>
  </si>
  <si>
    <t>с. Тазларово</t>
  </si>
  <si>
    <t>д. Кабаково</t>
  </si>
  <si>
    <t>Кигинский район</t>
  </si>
  <si>
    <t>с.Верхние Киги</t>
  </si>
  <si>
    <t>с.Леуза</t>
  </si>
  <si>
    <t>с.Нижние Киги</t>
  </si>
  <si>
    <t>д. Воскресенское</t>
  </si>
  <si>
    <t>г. Нефтекамск</t>
  </si>
  <si>
    <t>Мечетлинский район </t>
  </si>
  <si>
    <t>с. Большеустьикинское</t>
  </si>
  <si>
    <t>Мишкинский район </t>
  </si>
  <si>
    <t>с. Мишкино</t>
  </si>
  <si>
    <t>д. Первомайск</t>
  </si>
  <si>
    <t>СП ч/з р. Уфимка</t>
  </si>
  <si>
    <t>д. Яхъя</t>
  </si>
  <si>
    <t xml:space="preserve">с. Малояз </t>
  </si>
  <si>
    <t>с.Новая Отрадовка</t>
  </si>
  <si>
    <t>д. Волково</t>
  </si>
  <si>
    <t>д. Камышлы</t>
  </si>
  <si>
    <t>с. Нижегородка</t>
  </si>
  <si>
    <t>д. Светлая</t>
  </si>
  <si>
    <t>с. Кумлекуль</t>
  </si>
  <si>
    <t>д. Федоровка</t>
  </si>
  <si>
    <t>с. Октябрьский</t>
  </si>
  <si>
    <t>д. Алексеевка</t>
  </si>
  <si>
    <t>Балтачевский район </t>
  </si>
  <si>
    <t>с. Старобалтачево</t>
  </si>
  <si>
    <t xml:space="preserve"> с.Иштиряково</t>
  </si>
  <si>
    <t>ГО г. Октябрьский</t>
  </si>
  <si>
    <t>ГО г.Агидель</t>
  </si>
  <si>
    <t>г.Агидель</t>
  </si>
  <si>
    <t>г. Янаул</t>
  </si>
  <si>
    <t>с. Кисак-Каин</t>
  </si>
  <si>
    <t>с.Николо-Берёзовка</t>
  </si>
  <si>
    <t>с.Аскино</t>
  </si>
  <si>
    <t>с. Бураево</t>
  </si>
  <si>
    <t>с.Семилетка</t>
  </si>
  <si>
    <t>с. Караидель</t>
  </si>
  <si>
    <t xml:space="preserve"> с. Абызово</t>
  </si>
  <si>
    <t xml:space="preserve"> с. Бердяш</t>
  </si>
  <si>
    <t>п.Груздевка</t>
  </si>
  <si>
    <t>с. Верхнеяркеево</t>
  </si>
  <si>
    <t>Калтасинский район</t>
  </si>
  <si>
    <t>с. Калтасы</t>
  </si>
  <si>
    <t>с. Черпаш</t>
  </si>
  <si>
    <t>д. Кутлинка</t>
  </si>
  <si>
    <t>Татышлинский район</t>
  </si>
  <si>
    <t>с.Верхние Татышлы</t>
  </si>
  <si>
    <t>с. Чекмагуш</t>
  </si>
  <si>
    <t>с. Шаран</t>
  </si>
  <si>
    <t>с. Амзя</t>
  </si>
  <si>
    <t>Бакалинский район </t>
  </si>
  <si>
    <t>с. Бакалы</t>
  </si>
  <si>
    <t>Зона деятельности ГУП "РЭС" РБ</t>
  </si>
  <si>
    <t>Район (населенные пункты)</t>
  </si>
  <si>
    <t>с. Кшлау-Елга</t>
  </si>
  <si>
    <t>с. Куяново</t>
  </si>
  <si>
    <t>г. Дюртюли</t>
  </si>
  <si>
    <t>с. Штанды</t>
  </si>
  <si>
    <t>с. Карабаево</t>
  </si>
  <si>
    <t>с.Рсаево</t>
  </si>
  <si>
    <t>с. Юмашево</t>
  </si>
  <si>
    <t>д.Тупаково</t>
  </si>
  <si>
    <t>с. Габдюково</t>
  </si>
  <si>
    <t>с. Зуяково</t>
  </si>
  <si>
    <t>с. Инзер</t>
  </si>
  <si>
    <t>д. Кумбино</t>
  </si>
  <si>
    <t>д. Айгир</t>
  </si>
  <si>
    <t>д. Нижняя Манява</t>
  </si>
  <si>
    <t xml:space="preserve">д. Верхняя Манява </t>
  </si>
  <si>
    <t>д. Дубинино</t>
  </si>
  <si>
    <t>д. Карталинская Запань</t>
  </si>
  <si>
    <t>с. Ишля</t>
  </si>
  <si>
    <t>д. Кудашманово</t>
  </si>
  <si>
    <t>с. Верхний Авзян</t>
  </si>
  <si>
    <t>с. Узян</t>
  </si>
  <si>
    <t>с. Железнодорожный</t>
  </si>
  <si>
    <t>с. Буганак</t>
  </si>
  <si>
    <t>с. Ломовка</t>
  </si>
  <si>
    <t>с. Новоабзаково</t>
  </si>
  <si>
    <t>д. Черновка</t>
  </si>
  <si>
    <t>д. Катайка</t>
  </si>
  <si>
    <t xml:space="preserve">д. Шушпа </t>
  </si>
  <si>
    <t>д. Крагай-Юрт</t>
  </si>
  <si>
    <t>с. Улу-Елга</t>
  </si>
  <si>
    <t>д. Карталы</t>
  </si>
  <si>
    <t>д. Тихий ключ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</si>
</sst>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64" fontId="0" fillId="0" borderId="1" xfId="0" applyNumberFormat="1" applyBorder="1"/>
    <xf numFmtId="0" fontId="0" fillId="0" borderId="1" xfId="0" applyFill="1" applyBorder="1"/>
    <xf numFmtId="0" fontId="0" fillId="0" borderId="0" xfId="0" applyFill="1"/>
    <xf numFmtId="164" fontId="0" fillId="0" borderId="1" xfId="0" applyNumberFormat="1" applyFill="1" applyBorder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6" borderId="1" xfId="0" applyFill="1" applyBorder="1"/>
    <xf numFmtId="0" fontId="0" fillId="0" borderId="0" xfId="0" applyFill="1" applyBorder="1"/>
    <xf numFmtId="0" fontId="0" fillId="0" borderId="0" xfId="0" applyBorder="1"/>
    <xf numFmtId="0" fontId="0" fillId="7" borderId="1" xfId="0" applyFill="1" applyBorder="1"/>
    <xf numFmtId="0" fontId="0" fillId="3" borderId="4" xfId="0" applyFill="1" applyBorder="1"/>
    <xf numFmtId="0" fontId="0" fillId="5" borderId="4" xfId="0" applyFill="1" applyBorder="1"/>
    <xf numFmtId="0" fontId="0" fillId="7" borderId="4" xfId="0" applyFill="1" applyBorder="1"/>
    <xf numFmtId="0" fontId="0" fillId="2" borderId="4" xfId="0" applyFill="1" applyBorder="1"/>
    <xf numFmtId="0" fontId="0" fillId="4" borderId="4" xfId="0" applyFill="1" applyBorder="1"/>
    <xf numFmtId="0" fontId="0" fillId="6" borderId="4" xfId="0" applyFill="1" applyBorder="1"/>
    <xf numFmtId="0" fontId="7" fillId="0" borderId="1" xfId="0" applyFont="1" applyBorder="1"/>
    <xf numFmtId="0" fontId="8" fillId="0" borderId="0" xfId="0" applyFont="1"/>
    <xf numFmtId="0" fontId="9" fillId="0" borderId="1" xfId="0" applyFont="1" applyBorder="1"/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7" fillId="8" borderId="1" xfId="0" applyFont="1" applyFill="1" applyBorder="1"/>
    <xf numFmtId="0" fontId="7" fillId="5" borderId="1" xfId="0" applyFont="1" applyFill="1" applyBorder="1"/>
    <xf numFmtId="0" fontId="6" fillId="0" borderId="1" xfId="0" applyFont="1" applyFill="1" applyBorder="1"/>
    <xf numFmtId="0" fontId="7" fillId="0" borderId="1" xfId="0" applyFont="1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164" fontId="0" fillId="5" borderId="1" xfId="0" applyNumberFormat="1" applyFill="1" applyBorder="1"/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5" fillId="0" borderId="1" xfId="0" applyFont="1" applyFill="1" applyBorder="1"/>
    <xf numFmtId="0" fontId="0" fillId="0" borderId="1" xfId="0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0" fillId="0" borderId="2" xfId="0" applyFill="1" applyBorder="1" applyAlignment="1">
      <alignment wrapText="1"/>
    </xf>
    <xf numFmtId="0" fontId="0" fillId="0" borderId="2" xfId="0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/>
    </xf>
    <xf numFmtId="0" fontId="0" fillId="0" borderId="3" xfId="0" applyFill="1" applyBorder="1"/>
    <xf numFmtId="164" fontId="0" fillId="0" borderId="3" xfId="0" applyNumberFormat="1" applyFill="1" applyBorder="1"/>
    <xf numFmtId="0" fontId="7" fillId="0" borderId="7" xfId="0" applyFont="1" applyFill="1" applyBorder="1" applyAlignment="1">
      <alignment horizontal="center"/>
    </xf>
    <xf numFmtId="0" fontId="7" fillId="0" borderId="8" xfId="0" applyFont="1" applyFill="1" applyBorder="1"/>
    <xf numFmtId="164" fontId="7" fillId="0" borderId="8" xfId="0" applyNumberFormat="1" applyFont="1" applyFill="1" applyBorder="1"/>
    <xf numFmtId="0" fontId="7" fillId="0" borderId="2" xfId="0" applyFont="1" applyFill="1" applyBorder="1" applyAlignment="1">
      <alignment horizontal="center"/>
    </xf>
    <xf numFmtId="0" fontId="0" fillId="0" borderId="2" xfId="0" applyFill="1" applyBorder="1"/>
    <xf numFmtId="164" fontId="0" fillId="0" borderId="2" xfId="0" applyNumberFormat="1" applyFill="1" applyBorder="1"/>
    <xf numFmtId="0" fontId="6" fillId="0" borderId="3" xfId="0" applyFont="1" applyFill="1" applyBorder="1"/>
    <xf numFmtId="0" fontId="6" fillId="0" borderId="2" xfId="0" applyFont="1" applyFill="1" applyBorder="1"/>
    <xf numFmtId="0" fontId="7" fillId="0" borderId="6" xfId="0" applyFont="1" applyFill="1" applyBorder="1" applyAlignment="1">
      <alignment horizontal="center"/>
    </xf>
    <xf numFmtId="0" fontId="6" fillId="0" borderId="6" xfId="0" applyFont="1" applyFill="1" applyBorder="1"/>
    <xf numFmtId="0" fontId="0" fillId="0" borderId="6" xfId="0" applyFill="1" applyBorder="1"/>
    <xf numFmtId="164" fontId="0" fillId="0" borderId="6" xfId="0" applyNumberFormat="1" applyFill="1" applyBorder="1"/>
    <xf numFmtId="0" fontId="7" fillId="0" borderId="2" xfId="0" applyFont="1" applyFill="1" applyBorder="1"/>
    <xf numFmtId="0" fontId="5" fillId="0" borderId="3" xfId="0" applyFont="1" applyFill="1" applyBorder="1"/>
    <xf numFmtId="0" fontId="5" fillId="0" borderId="6" xfId="0" applyFont="1" applyFill="1" applyBorder="1"/>
    <xf numFmtId="0" fontId="0" fillId="0" borderId="6" xfId="0" applyFont="1" applyFill="1" applyBorder="1"/>
    <xf numFmtId="0" fontId="0" fillId="0" borderId="4" xfId="0" applyFill="1" applyBorder="1" applyAlignment="1">
      <alignment horizontal="center"/>
    </xf>
    <xf numFmtId="0" fontId="0" fillId="0" borderId="10" xfId="0" applyFill="1" applyBorder="1" applyAlignment="1">
      <alignment horizontal="center" vertical="center"/>
    </xf>
    <xf numFmtId="0" fontId="7" fillId="0" borderId="11" xfId="0" applyFont="1" applyFill="1" applyBorder="1"/>
    <xf numFmtId="0" fontId="0" fillId="0" borderId="12" xfId="0" applyFill="1" applyBorder="1"/>
    <xf numFmtId="0" fontId="0" fillId="0" borderId="4" xfId="0" applyFill="1" applyBorder="1"/>
    <xf numFmtId="0" fontId="0" fillId="0" borderId="10" xfId="0" applyFill="1" applyBorder="1"/>
    <xf numFmtId="0" fontId="0" fillId="0" borderId="9" xfId="0" applyFill="1" applyBorder="1"/>
    <xf numFmtId="0" fontId="0" fillId="0" borderId="4" xfId="0" applyBorder="1"/>
    <xf numFmtId="0" fontId="0" fillId="0" borderId="5" xfId="0" applyBorder="1"/>
    <xf numFmtId="49" fontId="0" fillId="0" borderId="3" xfId="0" applyNumberFormat="1" applyBorder="1" applyAlignment="1">
      <alignment horizontal="right"/>
    </xf>
    <xf numFmtId="49" fontId="0" fillId="0" borderId="5" xfId="0" applyNumberFormat="1" applyBorder="1" applyAlignment="1">
      <alignment horizontal="right"/>
    </xf>
    <xf numFmtId="49" fontId="0" fillId="0" borderId="2" xfId="0" applyNumberFormat="1" applyBorder="1" applyAlignment="1">
      <alignment horizontal="right"/>
    </xf>
    <xf numFmtId="49" fontId="0" fillId="0" borderId="6" xfId="0" applyNumberFormat="1" applyBorder="1" applyAlignment="1">
      <alignment horizontal="right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8" xfId="0" applyFont="1" applyFill="1" applyBorder="1"/>
    <xf numFmtId="0" fontId="5" fillId="0" borderId="2" xfId="0" applyFont="1" applyFill="1" applyBorder="1"/>
    <xf numFmtId="0" fontId="5" fillId="0" borderId="2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7" fillId="3" borderId="13" xfId="0" applyFont="1" applyFill="1" applyBorder="1"/>
    <xf numFmtId="0" fontId="4" fillId="0" borderId="2" xfId="0" applyFont="1" applyFill="1" applyBorder="1"/>
    <xf numFmtId="0" fontId="4" fillId="0" borderId="3" xfId="0" applyFont="1" applyFill="1" applyBorder="1"/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/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3" fillId="0" borderId="3" xfId="0" applyFont="1" applyFill="1" applyBorder="1"/>
    <xf numFmtId="0" fontId="3" fillId="0" borderId="1" xfId="0" applyFont="1" applyFill="1" applyBorder="1"/>
    <xf numFmtId="0" fontId="3" fillId="0" borderId="6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6" xfId="0" applyFont="1" applyFill="1" applyBorder="1"/>
    <xf numFmtId="0" fontId="2" fillId="0" borderId="0" xfId="0" applyFont="1" applyFill="1"/>
    <xf numFmtId="0" fontId="2" fillId="0" borderId="3" xfId="0" applyFont="1" applyFill="1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0" fillId="0" borderId="2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7" fillId="3" borderId="15" xfId="0" applyFont="1" applyFill="1" applyBorder="1"/>
    <xf numFmtId="0" fontId="7" fillId="0" borderId="3" xfId="0" applyFont="1" applyBorder="1" applyAlignment="1">
      <alignment horizontal="center"/>
    </xf>
    <xf numFmtId="0" fontId="1" fillId="0" borderId="3" xfId="0" applyFont="1" applyBorder="1"/>
    <xf numFmtId="0" fontId="7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2" xfId="0" applyBorder="1" applyAlignment="1">
      <alignment horizontal="center"/>
    </xf>
    <xf numFmtId="0" fontId="1" fillId="0" borderId="2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T130"/>
  <sheetViews>
    <sheetView topLeftCell="A67" zoomScale="70" zoomScaleNormal="70" workbookViewId="0">
      <selection activeCell="S59" sqref="S59"/>
    </sheetView>
  </sheetViews>
  <sheetFormatPr defaultRowHeight="15" x14ac:dyDescent="0.25"/>
  <cols>
    <col min="3" max="3" width="32.7109375" customWidth="1"/>
    <col min="4" max="13" width="8.85546875" customWidth="1"/>
    <col min="17" max="17" width="18.42578125" customWidth="1"/>
    <col min="18" max="18" width="21.7109375" customWidth="1"/>
  </cols>
  <sheetData>
    <row r="3" spans="2:13" x14ac:dyDescent="0.25">
      <c r="B3" s="1"/>
      <c r="C3" s="1" t="s">
        <v>76</v>
      </c>
      <c r="D3" s="12" t="s">
        <v>55</v>
      </c>
    </row>
    <row r="4" spans="2:13" x14ac:dyDescent="0.25">
      <c r="B4" s="18"/>
      <c r="C4" s="1" t="s">
        <v>73</v>
      </c>
      <c r="D4" s="1">
        <v>618.83000000000004</v>
      </c>
    </row>
    <row r="5" spans="2:13" x14ac:dyDescent="0.25">
      <c r="B5" s="19"/>
      <c r="C5" s="1" t="s">
        <v>70</v>
      </c>
      <c r="D5" s="1">
        <v>2664.518</v>
      </c>
    </row>
    <row r="6" spans="2:13" x14ac:dyDescent="0.25">
      <c r="B6" s="20"/>
      <c r="C6" s="1" t="s">
        <v>71</v>
      </c>
      <c r="D6" s="1">
        <v>78.159000000000006</v>
      </c>
    </row>
    <row r="7" spans="2:13" x14ac:dyDescent="0.25">
      <c r="B7" s="21"/>
      <c r="C7" s="1" t="s">
        <v>72</v>
      </c>
      <c r="D7" s="1">
        <v>246.99799999999999</v>
      </c>
    </row>
    <row r="8" spans="2:13" x14ac:dyDescent="0.25">
      <c r="B8" s="22"/>
      <c r="C8" s="1" t="s">
        <v>74</v>
      </c>
      <c r="D8" s="1">
        <v>208.03200000000001</v>
      </c>
    </row>
    <row r="9" spans="2:13" x14ac:dyDescent="0.25">
      <c r="B9" s="23"/>
      <c r="C9" s="1" t="s">
        <v>75</v>
      </c>
      <c r="D9" s="1">
        <v>529.83299999999997</v>
      </c>
    </row>
    <row r="12" spans="2:13" x14ac:dyDescent="0.25">
      <c r="B12" s="109" t="s">
        <v>69</v>
      </c>
      <c r="C12" s="106" t="s">
        <v>68</v>
      </c>
      <c r="D12" s="107" t="s">
        <v>55</v>
      </c>
      <c r="E12" s="1"/>
      <c r="F12" s="107" t="s">
        <v>57</v>
      </c>
      <c r="G12" s="108" t="s">
        <v>65</v>
      </c>
      <c r="H12" s="108"/>
      <c r="I12" s="108"/>
      <c r="J12" s="108"/>
      <c r="K12" s="108"/>
      <c r="L12" s="108"/>
      <c r="M12" s="12" t="s">
        <v>66</v>
      </c>
    </row>
    <row r="13" spans="2:13" ht="30.6" customHeight="1" x14ac:dyDescent="0.25">
      <c r="B13" s="110"/>
      <c r="C13" s="106"/>
      <c r="D13" s="107"/>
      <c r="E13" s="2" t="s">
        <v>56</v>
      </c>
      <c r="F13" s="107"/>
      <c r="G13" s="7" t="s">
        <v>58</v>
      </c>
      <c r="H13" s="13" t="s">
        <v>62</v>
      </c>
      <c r="I13" s="13" t="s">
        <v>59</v>
      </c>
      <c r="J13" s="13" t="s">
        <v>63</v>
      </c>
      <c r="K13" s="13" t="s">
        <v>60</v>
      </c>
      <c r="L13" s="13" t="s">
        <v>61</v>
      </c>
      <c r="M13" s="13" t="s">
        <v>64</v>
      </c>
    </row>
    <row r="14" spans="2:13" ht="15" customHeight="1" x14ac:dyDescent="0.25">
      <c r="B14" s="8"/>
      <c r="C14" s="4" t="s">
        <v>2</v>
      </c>
      <c r="D14" s="1">
        <v>22.209</v>
      </c>
      <c r="E14" s="1">
        <v>4476.09</v>
      </c>
      <c r="F14" s="3">
        <f t="shared" ref="F14:F49" si="0">(D14/E14)*100</f>
        <v>0.49616964806337671</v>
      </c>
      <c r="G14" s="1">
        <v>5.5119999999999996</v>
      </c>
      <c r="H14" s="1">
        <v>0.184</v>
      </c>
      <c r="I14" s="1">
        <v>2.2429999999999999</v>
      </c>
      <c r="J14" s="1">
        <v>0</v>
      </c>
      <c r="K14" s="1">
        <v>0</v>
      </c>
      <c r="L14" s="1">
        <v>0</v>
      </c>
      <c r="M14" s="1">
        <v>0.79</v>
      </c>
    </row>
    <row r="15" spans="2:13" ht="15" customHeight="1" x14ac:dyDescent="0.25">
      <c r="B15" s="14"/>
      <c r="C15" s="4" t="s">
        <v>3</v>
      </c>
      <c r="D15" s="1">
        <v>40.479999999999997</v>
      </c>
      <c r="E15" s="1">
        <v>4476.09</v>
      </c>
      <c r="F15" s="3">
        <f t="shared" si="0"/>
        <v>0.90436072554394564</v>
      </c>
      <c r="G15" s="1">
        <v>30.076000000000001</v>
      </c>
      <c r="H15" s="1">
        <v>0.40600000000000003</v>
      </c>
      <c r="I15" s="1">
        <v>4</v>
      </c>
      <c r="J15" s="1">
        <v>0.40600000000000003</v>
      </c>
      <c r="K15" s="1">
        <v>0</v>
      </c>
      <c r="L15" s="1">
        <v>0</v>
      </c>
      <c r="M15" s="1">
        <v>2.5499999999999998</v>
      </c>
    </row>
    <row r="16" spans="2:13" ht="15" customHeight="1" x14ac:dyDescent="0.25">
      <c r="B16" s="10"/>
      <c r="C16" s="4" t="s">
        <v>4</v>
      </c>
      <c r="D16" s="1">
        <v>0.91300000000000003</v>
      </c>
      <c r="E16" s="1">
        <v>4476.09</v>
      </c>
      <c r="F16" s="3">
        <f t="shared" si="0"/>
        <v>2.0397266364170514E-2</v>
      </c>
      <c r="G16" s="1">
        <v>0</v>
      </c>
      <c r="H16" s="1">
        <v>0.38800000000000001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</row>
    <row r="17" spans="2:18" ht="15" customHeight="1" x14ac:dyDescent="0.25">
      <c r="B17" s="4"/>
      <c r="C17" s="4" t="s">
        <v>26</v>
      </c>
      <c r="D17" s="1">
        <v>36.347000000000001</v>
      </c>
      <c r="E17" s="1">
        <v>4476.09</v>
      </c>
      <c r="F17" s="3">
        <f t="shared" si="0"/>
        <v>0.81202567419332505</v>
      </c>
      <c r="G17" s="1">
        <v>13.99</v>
      </c>
      <c r="H17" s="1">
        <v>0.17</v>
      </c>
      <c r="I17" s="1">
        <v>5.3659999999999997</v>
      </c>
      <c r="J17" s="1">
        <v>0</v>
      </c>
      <c r="K17" s="1">
        <v>0</v>
      </c>
      <c r="L17" s="1">
        <v>0</v>
      </c>
      <c r="M17" s="1">
        <v>1.1399999999999999</v>
      </c>
    </row>
    <row r="18" spans="2:18" ht="15" customHeight="1" x14ac:dyDescent="0.25">
      <c r="B18" s="10"/>
      <c r="C18" s="4" t="s">
        <v>27</v>
      </c>
      <c r="D18" s="1">
        <v>2.6240000000000001</v>
      </c>
      <c r="E18" s="1">
        <v>4476.09</v>
      </c>
      <c r="F18" s="3">
        <f t="shared" si="0"/>
        <v>5.8622592485852602E-2</v>
      </c>
      <c r="G18" s="1">
        <v>0</v>
      </c>
      <c r="H18" s="1">
        <v>0.12</v>
      </c>
      <c r="I18" s="1">
        <v>0</v>
      </c>
      <c r="J18" s="1">
        <v>0</v>
      </c>
      <c r="K18" s="1">
        <v>0</v>
      </c>
      <c r="L18" s="1">
        <v>0</v>
      </c>
      <c r="M18" s="1">
        <v>0.4</v>
      </c>
    </row>
    <row r="19" spans="2:18" ht="15" customHeight="1" x14ac:dyDescent="0.25">
      <c r="B19" s="17"/>
      <c r="C19" s="4" t="s">
        <v>28</v>
      </c>
      <c r="D19" s="1">
        <v>17.84</v>
      </c>
      <c r="E19" s="1">
        <v>4476.09</v>
      </c>
      <c r="F19" s="3">
        <f t="shared" si="0"/>
        <v>0.39856213793735151</v>
      </c>
      <c r="G19" s="1">
        <v>3.2330000000000001</v>
      </c>
      <c r="H19" s="1">
        <v>0.22</v>
      </c>
      <c r="I19" s="1">
        <v>0.6</v>
      </c>
      <c r="J19" s="1">
        <v>0</v>
      </c>
      <c r="K19" s="1">
        <v>0</v>
      </c>
      <c r="L19" s="1">
        <v>0</v>
      </c>
      <c r="M19" s="1">
        <v>0.81</v>
      </c>
    </row>
    <row r="20" spans="2:18" ht="15" customHeight="1" x14ac:dyDescent="0.25">
      <c r="B20" s="4"/>
      <c r="C20" s="4" t="s">
        <v>29</v>
      </c>
      <c r="D20" s="1">
        <v>7.59</v>
      </c>
      <c r="E20" s="1">
        <v>4476.09</v>
      </c>
      <c r="F20" s="3">
        <f t="shared" si="0"/>
        <v>0.16956763603948982</v>
      </c>
      <c r="G20" s="1">
        <v>0</v>
      </c>
      <c r="H20" s="1">
        <v>0.47499999999999998</v>
      </c>
      <c r="I20" s="1">
        <v>0.92100000000000004</v>
      </c>
      <c r="J20" s="1">
        <v>0</v>
      </c>
      <c r="K20" s="1">
        <v>0</v>
      </c>
      <c r="L20" s="1">
        <v>0</v>
      </c>
      <c r="M20" s="1">
        <v>0.65</v>
      </c>
      <c r="O20" s="15"/>
      <c r="P20" s="15"/>
      <c r="Q20" s="15"/>
      <c r="R20" s="15"/>
    </row>
    <row r="21" spans="2:18" ht="15" customHeight="1" x14ac:dyDescent="0.25">
      <c r="B21" s="4"/>
      <c r="C21" s="4" t="s">
        <v>30</v>
      </c>
      <c r="D21" s="1">
        <v>28.39</v>
      </c>
      <c r="E21" s="1">
        <v>4476.09</v>
      </c>
      <c r="F21" s="3">
        <f t="shared" si="0"/>
        <v>0.63425891793954103</v>
      </c>
      <c r="G21" s="1">
        <f>6.1+0.123+0.346+5.24</f>
        <v>11.809000000000001</v>
      </c>
      <c r="H21" s="1">
        <v>0</v>
      </c>
      <c r="I21" s="1">
        <f>0.021+0.715+0.099</f>
        <v>0.83499999999999996</v>
      </c>
      <c r="J21" s="1">
        <v>0</v>
      </c>
      <c r="K21" s="1">
        <v>0</v>
      </c>
      <c r="L21" s="1">
        <v>0</v>
      </c>
      <c r="M21" s="1">
        <v>0.82</v>
      </c>
      <c r="O21" s="15"/>
      <c r="P21" s="15"/>
      <c r="Q21" s="15"/>
      <c r="R21" s="15"/>
    </row>
    <row r="22" spans="2:18" ht="15" customHeight="1" x14ac:dyDescent="0.25">
      <c r="B22" s="14"/>
      <c r="C22" s="4" t="s">
        <v>31</v>
      </c>
      <c r="D22" s="1">
        <v>5.8559999999999999</v>
      </c>
      <c r="E22" s="1">
        <v>4476.09</v>
      </c>
      <c r="F22" s="3">
        <f t="shared" si="0"/>
        <v>0.13082846859647596</v>
      </c>
      <c r="G22" s="1">
        <v>0</v>
      </c>
      <c r="H22" s="1">
        <v>1.2769999999999999</v>
      </c>
      <c r="I22" s="1">
        <v>0</v>
      </c>
      <c r="J22" s="1">
        <v>0.68799999999999994</v>
      </c>
      <c r="K22" s="1">
        <v>0</v>
      </c>
      <c r="L22" s="1">
        <v>0</v>
      </c>
      <c r="M22" s="1">
        <v>0.4</v>
      </c>
      <c r="O22" s="16"/>
      <c r="P22" s="16"/>
      <c r="Q22" s="16"/>
      <c r="R22" s="16"/>
    </row>
    <row r="23" spans="2:18" ht="15" customHeight="1" x14ac:dyDescent="0.25">
      <c r="B23" s="11"/>
      <c r="C23" s="4" t="s">
        <v>32</v>
      </c>
      <c r="D23" s="1">
        <v>25.998000000000001</v>
      </c>
      <c r="E23" s="1">
        <v>4476.09</v>
      </c>
      <c r="F23" s="3">
        <f t="shared" si="0"/>
        <v>0.58081942052103508</v>
      </c>
      <c r="G23" s="1">
        <f>0.692+8.54</f>
        <v>9.2319999999999993</v>
      </c>
      <c r="H23" s="1">
        <v>0.77500000000000002</v>
      </c>
      <c r="I23" s="1">
        <v>2.87</v>
      </c>
      <c r="J23" s="1">
        <v>0</v>
      </c>
      <c r="K23" s="1">
        <v>0</v>
      </c>
      <c r="L23" s="1">
        <v>0</v>
      </c>
      <c r="M23" s="1">
        <v>0.48</v>
      </c>
      <c r="O23" s="16"/>
      <c r="P23" s="16"/>
      <c r="Q23" s="16"/>
      <c r="R23" s="16"/>
    </row>
    <row r="24" spans="2:18" ht="15" customHeight="1" x14ac:dyDescent="0.25">
      <c r="B24" s="8"/>
      <c r="C24" s="4" t="s">
        <v>33</v>
      </c>
      <c r="D24" s="1">
        <v>102.72</v>
      </c>
      <c r="E24" s="1">
        <v>4476.09</v>
      </c>
      <c r="F24" s="3">
        <f t="shared" si="0"/>
        <v>2.294860022921791</v>
      </c>
      <c r="G24" s="1">
        <v>13.565</v>
      </c>
      <c r="H24" s="1">
        <v>0.90400000000000003</v>
      </c>
      <c r="I24" s="1">
        <v>10.694000000000001</v>
      </c>
      <c r="J24" s="1">
        <v>2.819</v>
      </c>
      <c r="K24" s="1">
        <v>0</v>
      </c>
      <c r="L24" s="1">
        <v>34.85</v>
      </c>
      <c r="M24" s="1">
        <v>2.6</v>
      </c>
      <c r="O24" s="16"/>
      <c r="P24" s="16"/>
      <c r="Q24" s="16"/>
      <c r="R24" s="16"/>
    </row>
    <row r="25" spans="2:18" ht="15" customHeight="1" x14ac:dyDescent="0.25">
      <c r="B25" s="14"/>
      <c r="C25" s="4" t="s">
        <v>34</v>
      </c>
      <c r="D25" s="1">
        <v>47.27</v>
      </c>
      <c r="E25" s="1">
        <v>4476.09</v>
      </c>
      <c r="F25" s="3">
        <f t="shared" si="0"/>
        <v>1.0560556199718951</v>
      </c>
      <c r="G25" s="1">
        <v>10.826000000000001</v>
      </c>
      <c r="H25" s="1">
        <v>0.876</v>
      </c>
      <c r="I25" s="1">
        <v>2.6179999999999999</v>
      </c>
      <c r="J25" s="1">
        <v>0.245</v>
      </c>
      <c r="K25" s="1">
        <v>0</v>
      </c>
      <c r="L25" s="1">
        <v>0</v>
      </c>
      <c r="M25" s="1">
        <v>1.49</v>
      </c>
    </row>
    <row r="26" spans="2:18" ht="15" customHeight="1" x14ac:dyDescent="0.25">
      <c r="B26" s="4"/>
      <c r="C26" s="4" t="s">
        <v>35</v>
      </c>
      <c r="D26" s="1">
        <v>14.67</v>
      </c>
      <c r="E26" s="1">
        <v>4476.09</v>
      </c>
      <c r="F26" s="3">
        <f t="shared" si="0"/>
        <v>0.3277413993016226</v>
      </c>
      <c r="G26" s="1">
        <v>0</v>
      </c>
      <c r="H26" s="1">
        <v>3.149</v>
      </c>
      <c r="I26" s="1">
        <v>0</v>
      </c>
      <c r="J26" s="1">
        <v>0.44900000000000001</v>
      </c>
      <c r="K26" s="1">
        <v>0</v>
      </c>
      <c r="L26" s="1">
        <v>0</v>
      </c>
      <c r="M26" s="1">
        <v>0.5</v>
      </c>
    </row>
    <row r="27" spans="2:18" ht="15" customHeight="1" x14ac:dyDescent="0.25">
      <c r="B27" s="14"/>
      <c r="C27" s="4" t="s">
        <v>36</v>
      </c>
      <c r="D27" s="1">
        <v>9.8130000000000006</v>
      </c>
      <c r="E27" s="1">
        <v>4476.09</v>
      </c>
      <c r="F27" s="3">
        <f t="shared" si="0"/>
        <v>0.21923151679255778</v>
      </c>
      <c r="G27" s="1">
        <v>6.09</v>
      </c>
      <c r="H27" s="1">
        <v>0.251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</row>
    <row r="28" spans="2:18" ht="15" customHeight="1" x14ac:dyDescent="0.25">
      <c r="B28" s="11"/>
      <c r="C28" s="4" t="s">
        <v>37</v>
      </c>
      <c r="D28" s="1">
        <v>5.3</v>
      </c>
      <c r="E28" s="1">
        <v>4476.09</v>
      </c>
      <c r="F28" s="3">
        <f t="shared" si="0"/>
        <v>0.11840691317645533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1.05</v>
      </c>
    </row>
    <row r="29" spans="2:18" ht="15" customHeight="1" x14ac:dyDescent="0.25">
      <c r="B29" s="14"/>
      <c r="C29" s="4" t="s">
        <v>38</v>
      </c>
      <c r="D29" s="1">
        <v>12.804</v>
      </c>
      <c r="E29" s="1">
        <v>4476.09</v>
      </c>
      <c r="F29" s="3">
        <f t="shared" si="0"/>
        <v>0.28605322949270456</v>
      </c>
      <c r="G29" s="1">
        <v>6.7679999999999998</v>
      </c>
      <c r="H29" s="1">
        <v>0</v>
      </c>
      <c r="I29" s="1">
        <v>0.32</v>
      </c>
      <c r="J29" s="1">
        <v>0</v>
      </c>
      <c r="K29" s="1">
        <v>0</v>
      </c>
      <c r="L29" s="1">
        <v>0</v>
      </c>
      <c r="M29" s="1">
        <v>0.4</v>
      </c>
    </row>
    <row r="30" spans="2:18" ht="15" customHeight="1" x14ac:dyDescent="0.25">
      <c r="B30" s="4"/>
      <c r="C30" s="4" t="s">
        <v>39</v>
      </c>
      <c r="D30" s="1">
        <v>21.41</v>
      </c>
      <c r="E30" s="1">
        <v>4476.09</v>
      </c>
      <c r="F30" s="3">
        <f t="shared" si="0"/>
        <v>0.47831924737885068</v>
      </c>
      <c r="G30" s="1">
        <v>4.9800000000000004</v>
      </c>
      <c r="H30" s="1">
        <f>0.111+0.53+0.09</f>
        <v>0.73099999999999998</v>
      </c>
      <c r="I30" s="1">
        <f>1.308+0.02+0.051</f>
        <v>1.379</v>
      </c>
      <c r="J30" s="1">
        <f>0.104+0.053</f>
        <v>0.157</v>
      </c>
      <c r="K30" s="1">
        <v>0</v>
      </c>
      <c r="L30" s="1">
        <v>0</v>
      </c>
      <c r="M30" s="1">
        <v>1.76</v>
      </c>
    </row>
    <row r="31" spans="2:18" ht="15" customHeight="1" x14ac:dyDescent="0.25">
      <c r="B31" s="8"/>
      <c r="C31" s="4" t="s">
        <v>40</v>
      </c>
      <c r="D31" s="1">
        <v>23.93</v>
      </c>
      <c r="E31" s="1">
        <v>4476.09</v>
      </c>
      <c r="F31" s="3">
        <f t="shared" si="0"/>
        <v>0.53461838345520307</v>
      </c>
      <c r="G31" s="1">
        <f>3.64+2.646+2.378</f>
        <v>8.6639999999999997</v>
      </c>
      <c r="H31" s="1">
        <v>0</v>
      </c>
      <c r="I31" s="1">
        <f>2.944+0.48+0.241</f>
        <v>3.665</v>
      </c>
      <c r="J31" s="1">
        <v>0</v>
      </c>
      <c r="K31" s="1">
        <v>0</v>
      </c>
      <c r="L31" s="1">
        <v>0</v>
      </c>
      <c r="M31" s="1">
        <v>0.56999999999999995</v>
      </c>
    </row>
    <row r="32" spans="2:18" ht="15" customHeight="1" x14ac:dyDescent="0.25">
      <c r="B32" s="10"/>
      <c r="C32" s="4" t="s">
        <v>41</v>
      </c>
      <c r="D32" s="1">
        <v>8.5990000000000002</v>
      </c>
      <c r="E32" s="1">
        <v>4476.09</v>
      </c>
      <c r="F32" s="3">
        <f t="shared" si="0"/>
        <v>0.19210963139704518</v>
      </c>
      <c r="G32" s="1">
        <v>2.6659999999999999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0.35</v>
      </c>
    </row>
    <row r="33" spans="2:20" ht="15" customHeight="1" x14ac:dyDescent="0.25">
      <c r="B33" s="14"/>
      <c r="C33" s="4" t="s">
        <v>42</v>
      </c>
      <c r="D33" s="1">
        <v>50.100999999999999</v>
      </c>
      <c r="E33" s="1">
        <v>4476.09</v>
      </c>
      <c r="F33" s="3">
        <f t="shared" si="0"/>
        <v>1.1193027843497338</v>
      </c>
      <c r="G33" s="1">
        <f>4.75+2.96+2.94+3.41+4.099</f>
        <v>18.158999999999999</v>
      </c>
      <c r="H33" s="1">
        <v>9.6000000000000002E-2</v>
      </c>
      <c r="I33" s="1">
        <f>0.46+0.22+1.05</f>
        <v>1.73</v>
      </c>
      <c r="J33" s="1">
        <v>0</v>
      </c>
      <c r="K33" s="1">
        <v>0</v>
      </c>
      <c r="L33" s="1">
        <v>0</v>
      </c>
      <c r="M33" s="1">
        <v>1.55</v>
      </c>
    </row>
    <row r="34" spans="2:20" ht="15" customHeight="1" x14ac:dyDescent="0.25">
      <c r="B34" s="4"/>
      <c r="C34" s="4" t="s">
        <v>43</v>
      </c>
      <c r="D34" s="1">
        <v>20.795000000000002</v>
      </c>
      <c r="E34" s="1">
        <v>4476.09</v>
      </c>
      <c r="F34" s="3">
        <f t="shared" si="0"/>
        <v>0.46457957726497906</v>
      </c>
      <c r="G34" s="1">
        <v>0.83899999999999997</v>
      </c>
      <c r="H34" s="1">
        <f>0.353+0.156+0.458</f>
        <v>0.96700000000000008</v>
      </c>
      <c r="I34" s="1">
        <f>7.02+0.64</f>
        <v>7.6599999999999993</v>
      </c>
      <c r="J34" s="1">
        <v>0.06</v>
      </c>
      <c r="K34" s="1">
        <v>0</v>
      </c>
      <c r="L34" s="1">
        <v>0</v>
      </c>
      <c r="M34" s="1">
        <v>1.92</v>
      </c>
    </row>
    <row r="35" spans="2:20" ht="15" customHeight="1" x14ac:dyDescent="0.25">
      <c r="B35" s="4"/>
      <c r="C35" s="4" t="s">
        <v>44</v>
      </c>
      <c r="D35" s="1">
        <v>3.1680000000000001</v>
      </c>
      <c r="E35" s="1">
        <v>4476.09</v>
      </c>
      <c r="F35" s="3">
        <f t="shared" si="0"/>
        <v>7.0776056781700097E-2</v>
      </c>
      <c r="G35" s="1">
        <v>0</v>
      </c>
      <c r="H35" s="1">
        <v>0.46400000000000002</v>
      </c>
      <c r="I35" s="1">
        <v>0</v>
      </c>
      <c r="J35" s="1">
        <v>0.156</v>
      </c>
      <c r="K35" s="1">
        <v>0</v>
      </c>
      <c r="L35" s="1">
        <v>0</v>
      </c>
      <c r="M35" s="1">
        <v>0.1</v>
      </c>
    </row>
    <row r="36" spans="2:20" ht="15" customHeight="1" x14ac:dyDescent="0.25">
      <c r="B36" s="14"/>
      <c r="C36" s="4" t="s">
        <v>45</v>
      </c>
      <c r="D36" s="1">
        <v>33.523000000000003</v>
      </c>
      <c r="E36" s="1">
        <v>4476.09</v>
      </c>
      <c r="F36" s="3">
        <f t="shared" si="0"/>
        <v>0.74893489630458732</v>
      </c>
      <c r="G36" s="1">
        <f>1.75+3.494+1.75+3.04</f>
        <v>10.033999999999999</v>
      </c>
      <c r="H36" s="1">
        <v>1.5</v>
      </c>
      <c r="I36" s="1">
        <v>0.46</v>
      </c>
      <c r="J36" s="1">
        <v>0</v>
      </c>
      <c r="K36" s="1">
        <v>0</v>
      </c>
      <c r="L36" s="1">
        <v>0</v>
      </c>
      <c r="M36" s="1">
        <v>1.55</v>
      </c>
    </row>
    <row r="37" spans="2:20" ht="15" customHeight="1" x14ac:dyDescent="0.25">
      <c r="B37" s="17"/>
      <c r="C37" s="4" t="s">
        <v>46</v>
      </c>
      <c r="D37" s="1">
        <v>9.65</v>
      </c>
      <c r="E37" s="1">
        <v>4476.09</v>
      </c>
      <c r="F37" s="3">
        <f t="shared" si="0"/>
        <v>0.21558994568920642</v>
      </c>
      <c r="G37" s="1">
        <f>1.86+2.78</f>
        <v>4.6399999999999997</v>
      </c>
      <c r="H37" s="1">
        <v>4.8000000000000001E-2</v>
      </c>
      <c r="I37" s="1">
        <v>0.32</v>
      </c>
      <c r="J37" s="1">
        <v>0</v>
      </c>
      <c r="K37" s="1">
        <v>0</v>
      </c>
      <c r="L37" s="1">
        <v>0</v>
      </c>
      <c r="M37" s="1">
        <v>0.25</v>
      </c>
      <c r="Q37" s="16"/>
      <c r="R37" s="16"/>
      <c r="S37" s="16"/>
      <c r="T37" s="16"/>
    </row>
    <row r="38" spans="2:20" ht="15" customHeight="1" x14ac:dyDescent="0.25">
      <c r="B38" s="17"/>
      <c r="C38" s="4" t="s">
        <v>47</v>
      </c>
      <c r="D38" s="1">
        <v>7.0140000000000002</v>
      </c>
      <c r="E38" s="1">
        <v>4476.09</v>
      </c>
      <c r="F38" s="3">
        <f t="shared" si="0"/>
        <v>0.15669926207918072</v>
      </c>
      <c r="G38" s="1">
        <f>1.76+0.79</f>
        <v>2.5499999999999998</v>
      </c>
      <c r="H38" s="1">
        <f>0.24+0.458+0.109</f>
        <v>0.80699999999999994</v>
      </c>
      <c r="I38" s="1">
        <f>0.79+0.01</f>
        <v>0.8</v>
      </c>
      <c r="J38" s="1">
        <v>0</v>
      </c>
      <c r="K38" s="1">
        <v>0</v>
      </c>
      <c r="L38" s="1">
        <v>0</v>
      </c>
      <c r="M38" s="1">
        <v>0</v>
      </c>
      <c r="Q38" s="16"/>
      <c r="R38" s="16"/>
      <c r="S38" s="16"/>
      <c r="T38" s="16"/>
    </row>
    <row r="39" spans="2:20" ht="15" customHeight="1" x14ac:dyDescent="0.25">
      <c r="B39" s="9"/>
      <c r="C39" s="4" t="s">
        <v>48</v>
      </c>
      <c r="D39" s="1">
        <f>69.01+549.82</f>
        <v>618.83000000000004</v>
      </c>
      <c r="E39" s="1">
        <v>4476.09</v>
      </c>
      <c r="F39" s="3">
        <f t="shared" si="0"/>
        <v>13.825235864336955</v>
      </c>
      <c r="G39" s="1">
        <v>18.771999999999998</v>
      </c>
      <c r="H39" s="1">
        <v>0.5</v>
      </c>
      <c r="I39" s="1">
        <v>6.9459999999999997</v>
      </c>
      <c r="J39" s="1">
        <v>0.24</v>
      </c>
      <c r="K39" s="1">
        <v>0</v>
      </c>
      <c r="L39" s="1">
        <v>0</v>
      </c>
      <c r="M39" s="1">
        <v>2.4500000000000002</v>
      </c>
      <c r="Q39" s="16"/>
      <c r="R39" s="16"/>
      <c r="S39" s="16"/>
      <c r="T39" s="16"/>
    </row>
    <row r="40" spans="2:20" ht="15" customHeight="1" x14ac:dyDescent="0.25">
      <c r="B40" s="4"/>
      <c r="C40" s="4" t="s">
        <v>49</v>
      </c>
      <c r="D40" s="1">
        <v>7.7</v>
      </c>
      <c r="E40" s="1">
        <v>4476.09</v>
      </c>
      <c r="F40" s="3">
        <f t="shared" si="0"/>
        <v>0.17202513801107663</v>
      </c>
      <c r="G40" s="1">
        <v>2</v>
      </c>
      <c r="H40" s="1">
        <v>0.307</v>
      </c>
      <c r="I40" s="1">
        <v>1.5</v>
      </c>
      <c r="J40" s="1">
        <v>0</v>
      </c>
      <c r="K40" s="1">
        <v>0</v>
      </c>
      <c r="L40" s="1">
        <v>0</v>
      </c>
      <c r="M40" s="1">
        <v>0.65</v>
      </c>
      <c r="Q40" s="16"/>
      <c r="R40" s="15"/>
      <c r="S40" s="16"/>
      <c r="T40" s="16"/>
    </row>
    <row r="41" spans="2:20" ht="15" customHeight="1" x14ac:dyDescent="0.25">
      <c r="B41" s="10"/>
      <c r="C41" s="4" t="s">
        <v>50</v>
      </c>
      <c r="D41" s="1">
        <v>0.72</v>
      </c>
      <c r="E41" s="1">
        <v>4476.09</v>
      </c>
      <c r="F41" s="3">
        <f t="shared" si="0"/>
        <v>1.6085467450386387E-2</v>
      </c>
      <c r="G41" s="1">
        <v>0.48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Q41" s="16"/>
      <c r="R41" s="16"/>
      <c r="S41" s="16"/>
      <c r="T41" s="16"/>
    </row>
    <row r="42" spans="2:20" ht="15" customHeight="1" x14ac:dyDescent="0.25">
      <c r="B42" s="4"/>
      <c r="C42" s="4" t="s">
        <v>51</v>
      </c>
      <c r="D42" s="1">
        <v>5.1379999999999999</v>
      </c>
      <c r="E42" s="1">
        <v>4476.09</v>
      </c>
      <c r="F42" s="3">
        <f t="shared" si="0"/>
        <v>0.11478768300011841</v>
      </c>
      <c r="G42" s="1">
        <v>0</v>
      </c>
      <c r="H42" s="1">
        <f>0.168+0.444</f>
        <v>0.61199999999999999</v>
      </c>
      <c r="I42" s="1">
        <v>0.44</v>
      </c>
      <c r="J42" s="1">
        <v>0</v>
      </c>
      <c r="K42" s="1">
        <v>0</v>
      </c>
      <c r="L42" s="1">
        <v>0</v>
      </c>
      <c r="M42" s="1">
        <v>0.1</v>
      </c>
      <c r="Q42" s="16"/>
      <c r="R42" s="16"/>
      <c r="S42" s="16"/>
      <c r="T42" s="16"/>
    </row>
    <row r="43" spans="2:20" ht="15" customHeight="1" x14ac:dyDescent="0.25">
      <c r="B43" s="4"/>
      <c r="C43" s="4" t="s">
        <v>52</v>
      </c>
      <c r="D43" s="1">
        <v>17.170000000000002</v>
      </c>
      <c r="E43" s="1">
        <v>4476.09</v>
      </c>
      <c r="F43" s="3">
        <f t="shared" si="0"/>
        <v>0.38359371683768645</v>
      </c>
      <c r="G43" s="1">
        <f>3.766+4.838+0.445+0.227+0.45+0.883</f>
        <v>10.608999999999998</v>
      </c>
      <c r="H43" s="1">
        <f>0.24+0.11+0.115</f>
        <v>0.46499999999999997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</row>
    <row r="44" spans="2:20" ht="15" customHeight="1" x14ac:dyDescent="0.25">
      <c r="B44" s="10"/>
      <c r="C44" s="4" t="s">
        <v>53</v>
      </c>
      <c r="D44" s="1">
        <v>20.170000000000002</v>
      </c>
      <c r="E44" s="1">
        <v>4476.09</v>
      </c>
      <c r="F44" s="3">
        <f t="shared" si="0"/>
        <v>0.45061649788096303</v>
      </c>
      <c r="G44" s="1">
        <f>3.86+0.535</f>
        <v>4.3949999999999996</v>
      </c>
      <c r="H44" s="1">
        <v>0</v>
      </c>
      <c r="I44" s="1">
        <f>6.48+0.02</f>
        <v>6.5</v>
      </c>
      <c r="J44" s="1">
        <v>0</v>
      </c>
      <c r="K44" s="1">
        <v>0</v>
      </c>
      <c r="L44" s="1">
        <v>0</v>
      </c>
      <c r="M44" s="1">
        <v>0.48</v>
      </c>
    </row>
    <row r="45" spans="2:20" ht="15" customHeight="1" x14ac:dyDescent="0.25">
      <c r="B45" s="11"/>
      <c r="C45" s="4" t="s">
        <v>54</v>
      </c>
      <c r="D45" s="1">
        <v>7.85</v>
      </c>
      <c r="E45" s="1">
        <v>4476.09</v>
      </c>
      <c r="F45" s="3">
        <f t="shared" si="0"/>
        <v>0.17537627706324047</v>
      </c>
      <c r="G45" s="1">
        <v>2.09</v>
      </c>
      <c r="H45" s="1">
        <v>0.53</v>
      </c>
      <c r="I45" s="1">
        <v>0</v>
      </c>
      <c r="J45" s="1">
        <v>0.28000000000000003</v>
      </c>
      <c r="K45" s="1">
        <v>0</v>
      </c>
      <c r="L45" s="1">
        <v>0</v>
      </c>
      <c r="M45" s="1">
        <v>0.25</v>
      </c>
    </row>
    <row r="46" spans="2:20" ht="15" customHeight="1" x14ac:dyDescent="0.25">
      <c r="B46" s="4"/>
      <c r="C46" s="4" t="s">
        <v>25</v>
      </c>
      <c r="D46" s="1">
        <v>14.45</v>
      </c>
      <c r="E46" s="1">
        <v>4476.09</v>
      </c>
      <c r="F46" s="3">
        <f t="shared" si="0"/>
        <v>0.32282639535844898</v>
      </c>
      <c r="G46" s="1">
        <f>0.674+1.467+3.07</f>
        <v>5.2110000000000003</v>
      </c>
      <c r="H46" s="1">
        <v>0</v>
      </c>
      <c r="I46" s="1">
        <v>1.1599999999999999</v>
      </c>
      <c r="J46" s="1">
        <v>0</v>
      </c>
      <c r="K46" s="1">
        <v>0</v>
      </c>
      <c r="L46" s="1">
        <v>0</v>
      </c>
      <c r="M46" s="1">
        <v>0.25</v>
      </c>
    </row>
    <row r="47" spans="2:20" ht="15" customHeight="1" x14ac:dyDescent="0.25">
      <c r="B47" s="17"/>
      <c r="C47" s="4" t="s">
        <v>24</v>
      </c>
      <c r="D47" s="1">
        <v>0.59399999999999997</v>
      </c>
      <c r="E47" s="1">
        <v>4476.09</v>
      </c>
      <c r="F47" s="3">
        <f t="shared" si="0"/>
        <v>1.3270510646568768E-2</v>
      </c>
      <c r="G47" s="1">
        <v>0</v>
      </c>
      <c r="H47" s="1">
        <v>0.22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</row>
    <row r="48" spans="2:20" ht="15" customHeight="1" x14ac:dyDescent="0.25">
      <c r="B48" s="17"/>
      <c r="C48" s="4" t="s">
        <v>23</v>
      </c>
      <c r="D48" s="1">
        <v>29.356999999999999</v>
      </c>
      <c r="E48" s="1">
        <v>4476.09</v>
      </c>
      <c r="F48" s="3">
        <f t="shared" si="0"/>
        <v>0.65586259436249039</v>
      </c>
      <c r="G48" s="1">
        <f>2.185+0.135+0.135+0.065+2.183</f>
        <v>4.7029999999999994</v>
      </c>
      <c r="H48" s="1">
        <v>0</v>
      </c>
      <c r="I48" s="1">
        <f>1.29+1.17+0.06</f>
        <v>2.52</v>
      </c>
      <c r="J48" s="1">
        <v>0</v>
      </c>
      <c r="K48" s="1">
        <v>0</v>
      </c>
      <c r="L48" s="1">
        <v>0</v>
      </c>
      <c r="M48" s="1">
        <v>3.46</v>
      </c>
    </row>
    <row r="49" spans="2:13" ht="15" customHeight="1" x14ac:dyDescent="0.25">
      <c r="B49" s="11"/>
      <c r="C49" s="4" t="s">
        <v>22</v>
      </c>
      <c r="D49" s="1">
        <v>19.03</v>
      </c>
      <c r="E49" s="1">
        <v>4476.09</v>
      </c>
      <c r="F49" s="3">
        <f t="shared" si="0"/>
        <v>0.42514784108451792</v>
      </c>
      <c r="G49" s="1">
        <f>0.296+3.588+1.327</f>
        <v>5.2110000000000003</v>
      </c>
      <c r="H49" s="1">
        <v>0.72899999999999998</v>
      </c>
      <c r="I49" s="1">
        <f>0.23+0.48</f>
        <v>0.71</v>
      </c>
      <c r="J49" s="1">
        <v>0.05</v>
      </c>
      <c r="K49" s="1">
        <v>0</v>
      </c>
      <c r="L49" s="1">
        <v>0</v>
      </c>
      <c r="M49" s="1">
        <v>1.07</v>
      </c>
    </row>
    <row r="50" spans="2:13" ht="15" customHeight="1" x14ac:dyDescent="0.25">
      <c r="B50" s="10"/>
      <c r="C50" s="4" t="s">
        <v>21</v>
      </c>
      <c r="D50" s="1">
        <v>3.9670000000000001</v>
      </c>
      <c r="E50" s="1">
        <v>4476.09</v>
      </c>
      <c r="F50" s="3">
        <f>(D50/E51)*100</f>
        <v>8.8626457466226105E-2</v>
      </c>
      <c r="G50" s="1">
        <v>0</v>
      </c>
      <c r="H50" s="1">
        <v>0.42499999999999999</v>
      </c>
      <c r="I50" s="1">
        <v>0</v>
      </c>
      <c r="J50" s="1">
        <v>0.14000000000000001</v>
      </c>
      <c r="K50" s="1">
        <v>0</v>
      </c>
      <c r="L50" s="1">
        <v>0</v>
      </c>
      <c r="M50" s="1">
        <v>0.1</v>
      </c>
    </row>
    <row r="51" spans="2:13" ht="15" customHeight="1" x14ac:dyDescent="0.25">
      <c r="B51" s="11"/>
      <c r="C51" s="4" t="s">
        <v>1</v>
      </c>
      <c r="D51" s="1">
        <v>2.8380000000000001</v>
      </c>
      <c r="E51" s="1">
        <v>4476.09</v>
      </c>
      <c r="F51" s="3">
        <f>(D51/E52)*100</f>
        <v>6.3403550866939676E-2</v>
      </c>
      <c r="G51" s="1">
        <v>1.8919999999999999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</row>
    <row r="52" spans="2:13" s="5" customFormat="1" ht="15" customHeight="1" x14ac:dyDescent="0.25">
      <c r="B52" s="4"/>
      <c r="C52" s="4" t="s">
        <v>20</v>
      </c>
      <c r="D52" s="4">
        <v>12</v>
      </c>
      <c r="E52" s="4">
        <v>4476.09</v>
      </c>
      <c r="F52" s="6">
        <f t="shared" ref="F52:F62" si="1">(D52/E52)*100</f>
        <v>0.26809112417310643</v>
      </c>
      <c r="G52" s="4">
        <v>2.105</v>
      </c>
      <c r="H52" s="4">
        <v>0.35899999999999999</v>
      </c>
      <c r="I52" s="4">
        <f>1.67+0.67</f>
        <v>2.34</v>
      </c>
      <c r="J52" s="4">
        <v>0</v>
      </c>
      <c r="K52" s="1">
        <v>0</v>
      </c>
      <c r="L52" s="1">
        <v>0</v>
      </c>
      <c r="M52" s="4">
        <v>2.25</v>
      </c>
    </row>
    <row r="53" spans="2:13" s="5" customFormat="1" ht="15" customHeight="1" x14ac:dyDescent="0.25">
      <c r="B53" s="14"/>
      <c r="C53" s="4" t="s">
        <v>19</v>
      </c>
      <c r="D53" s="4">
        <v>15.686</v>
      </c>
      <c r="E53" s="4">
        <v>4476.09</v>
      </c>
      <c r="F53" s="6">
        <f t="shared" si="1"/>
        <v>0.35043978114827895</v>
      </c>
      <c r="G53" s="4">
        <f>0.637+0.4+0.403</f>
        <v>1.44</v>
      </c>
      <c r="H53" s="4">
        <v>0.39</v>
      </c>
      <c r="I53" s="4">
        <f>0.3+0.1+0.02+2.12</f>
        <v>2.54</v>
      </c>
      <c r="J53" s="4">
        <v>0</v>
      </c>
      <c r="K53" s="1">
        <v>0</v>
      </c>
      <c r="L53" s="1">
        <v>0</v>
      </c>
      <c r="M53" s="4">
        <v>0</v>
      </c>
    </row>
    <row r="54" spans="2:13" ht="15" customHeight="1" x14ac:dyDescent="0.25">
      <c r="B54" s="11"/>
      <c r="C54" s="4" t="s">
        <v>18</v>
      </c>
      <c r="D54" s="1">
        <v>36.365000000000002</v>
      </c>
      <c r="E54" s="1">
        <v>4476.09</v>
      </c>
      <c r="F54" s="3">
        <f t="shared" si="1"/>
        <v>0.8124278108795846</v>
      </c>
      <c r="G54" s="1">
        <v>12.5</v>
      </c>
      <c r="H54" s="1">
        <v>0.42</v>
      </c>
      <c r="I54" s="1">
        <v>2.14</v>
      </c>
      <c r="J54" s="1">
        <v>0</v>
      </c>
      <c r="K54" s="1">
        <v>0</v>
      </c>
      <c r="L54" s="1">
        <v>0</v>
      </c>
      <c r="M54" s="1">
        <v>1.65</v>
      </c>
    </row>
    <row r="55" spans="2:13" ht="15" customHeight="1" x14ac:dyDescent="0.25">
      <c r="B55" s="11"/>
      <c r="C55" s="4" t="s">
        <v>17</v>
      </c>
      <c r="D55" s="1">
        <f>17.477-0.65</f>
        <v>16.827000000000002</v>
      </c>
      <c r="E55" s="1">
        <v>4476.09</v>
      </c>
      <c r="F55" s="3">
        <f t="shared" si="1"/>
        <v>0.37593077887173854</v>
      </c>
      <c r="G55" s="1">
        <f>2.486+2.3397</f>
        <v>4.8257000000000003</v>
      </c>
      <c r="H55" s="1">
        <f>0.154</f>
        <v>0.154</v>
      </c>
      <c r="I55" s="1">
        <v>0</v>
      </c>
      <c r="J55" s="1">
        <v>0</v>
      </c>
      <c r="K55" s="1">
        <v>0</v>
      </c>
      <c r="L55" s="1">
        <v>0</v>
      </c>
      <c r="M55" s="1">
        <v>1.94</v>
      </c>
    </row>
    <row r="56" spans="2:13" ht="15" customHeight="1" x14ac:dyDescent="0.25">
      <c r="B56" s="4"/>
      <c r="C56" s="4" t="s">
        <v>67</v>
      </c>
      <c r="D56" s="1">
        <v>7.7909999999999995</v>
      </c>
      <c r="E56" s="1">
        <v>4476.09</v>
      </c>
      <c r="F56" s="3">
        <f t="shared" si="1"/>
        <v>0.17405816236938934</v>
      </c>
      <c r="G56" s="1">
        <v>0</v>
      </c>
      <c r="H56" s="1">
        <v>0.11</v>
      </c>
      <c r="I56" s="1">
        <v>0.54</v>
      </c>
      <c r="J56" s="1">
        <v>0</v>
      </c>
      <c r="K56" s="1">
        <v>0</v>
      </c>
      <c r="L56" s="1">
        <v>0</v>
      </c>
      <c r="M56" s="1">
        <v>1.28</v>
      </c>
    </row>
    <row r="57" spans="2:13" ht="15" customHeight="1" x14ac:dyDescent="0.25">
      <c r="B57" s="10"/>
      <c r="C57" s="4" t="s">
        <v>16</v>
      </c>
      <c r="D57" s="1">
        <v>10.41</v>
      </c>
      <c r="E57" s="1">
        <v>4476.09</v>
      </c>
      <c r="F57" s="3">
        <f t="shared" si="1"/>
        <v>0.23256905022016983</v>
      </c>
      <c r="G57" s="1">
        <f>0.66+0.65</f>
        <v>1.31</v>
      </c>
      <c r="H57" s="1">
        <v>0.48599999999999999</v>
      </c>
      <c r="I57" s="1">
        <v>0.34</v>
      </c>
      <c r="J57" s="1">
        <v>0.22</v>
      </c>
      <c r="K57" s="1">
        <v>0</v>
      </c>
      <c r="L57" s="1">
        <v>0</v>
      </c>
      <c r="M57" s="1">
        <v>1.26</v>
      </c>
    </row>
    <row r="58" spans="2:13" ht="15" customHeight="1" x14ac:dyDescent="0.25">
      <c r="B58" s="10"/>
      <c r="C58" s="4" t="s">
        <v>15</v>
      </c>
      <c r="D58" s="1">
        <v>124.52</v>
      </c>
      <c r="E58" s="1">
        <v>4476.09</v>
      </c>
      <c r="F58" s="3">
        <f t="shared" si="1"/>
        <v>2.7818922318362675</v>
      </c>
      <c r="G58" s="1">
        <f>2.4*2+0.6+0.53+0.65+0.12+0.93+0.6+0.3+0.95+0.951+1.564+0.296+0.759+2.14+0.494+0.625+8.028+0.313+0.41</f>
        <v>25.060000000000002</v>
      </c>
      <c r="H58" s="1">
        <f>0.308+0.3+0.5+0.1+0.28+0.1+0.1+0.9+0.3+0.2</f>
        <v>3.0880000000000005</v>
      </c>
      <c r="I58" s="1">
        <f>9.2+0.06+0.29</f>
        <v>9.5499999999999989</v>
      </c>
      <c r="J58" s="1">
        <f>1.3*2+8+0.21</f>
        <v>10.81</v>
      </c>
      <c r="K58" s="1">
        <v>0</v>
      </c>
      <c r="L58" s="1">
        <v>0</v>
      </c>
      <c r="M58" s="1">
        <v>2.5099999999999998</v>
      </c>
    </row>
    <row r="59" spans="2:13" ht="15" customHeight="1" x14ac:dyDescent="0.25">
      <c r="B59" s="4"/>
      <c r="C59" s="4" t="s">
        <v>14</v>
      </c>
      <c r="D59" s="1">
        <v>7.9080000000000004</v>
      </c>
      <c r="E59" s="1">
        <v>4476.09</v>
      </c>
      <c r="F59" s="3">
        <f t="shared" si="1"/>
        <v>0.17667205083007714</v>
      </c>
      <c r="G59" s="1">
        <v>3.17</v>
      </c>
      <c r="H59" s="1">
        <v>0.218</v>
      </c>
      <c r="I59" s="1">
        <v>0.24</v>
      </c>
      <c r="J59" s="1">
        <v>0</v>
      </c>
      <c r="K59" s="1">
        <v>0</v>
      </c>
      <c r="L59" s="1">
        <v>0</v>
      </c>
      <c r="M59" s="1">
        <v>0.16</v>
      </c>
    </row>
    <row r="60" spans="2:13" ht="15" customHeight="1" x14ac:dyDescent="0.25">
      <c r="B60" s="14"/>
      <c r="C60" s="4" t="s">
        <v>13</v>
      </c>
      <c r="D60" s="1">
        <v>56.5</v>
      </c>
      <c r="E60" s="1">
        <v>4476.09</v>
      </c>
      <c r="F60" s="3">
        <f t="shared" si="1"/>
        <v>1.2622623763150427</v>
      </c>
      <c r="G60" s="1">
        <v>18.771999999999998</v>
      </c>
      <c r="H60" s="1">
        <v>0.153</v>
      </c>
      <c r="I60" s="1">
        <v>3.5</v>
      </c>
      <c r="J60" s="1">
        <v>0.31</v>
      </c>
      <c r="K60" s="1">
        <v>0</v>
      </c>
      <c r="L60" s="1">
        <v>0</v>
      </c>
      <c r="M60" s="1">
        <v>1.45</v>
      </c>
    </row>
    <row r="61" spans="2:13" ht="15" customHeight="1" x14ac:dyDescent="0.25">
      <c r="B61" s="11"/>
      <c r="C61" s="4" t="s">
        <v>0</v>
      </c>
      <c r="D61" s="1">
        <f>1178.7+479.5</f>
        <v>1658.2</v>
      </c>
      <c r="E61" s="1">
        <v>4476.09</v>
      </c>
      <c r="F61" s="3">
        <f t="shared" si="1"/>
        <v>37.045725175320428</v>
      </c>
      <c r="G61" s="1">
        <v>37.9</v>
      </c>
      <c r="H61" s="1">
        <v>92.79</v>
      </c>
      <c r="I61" s="1">
        <v>16.510000000000002</v>
      </c>
      <c r="J61" s="1">
        <v>128.1</v>
      </c>
      <c r="K61" s="1">
        <v>0</v>
      </c>
      <c r="L61" s="1">
        <v>0</v>
      </c>
      <c r="M61" s="4">
        <v>65.680000000000007</v>
      </c>
    </row>
    <row r="62" spans="2:13" ht="15" customHeight="1" x14ac:dyDescent="0.25">
      <c r="B62" s="11"/>
      <c r="C62" s="4" t="s">
        <v>12</v>
      </c>
      <c r="D62" s="1">
        <f>476.11+416</f>
        <v>892.11</v>
      </c>
      <c r="E62" s="1">
        <v>4476.09</v>
      </c>
      <c r="F62" s="3">
        <f t="shared" si="1"/>
        <v>19.930564398839167</v>
      </c>
      <c r="G62" s="1">
        <v>102.71</v>
      </c>
      <c r="H62" s="1">
        <v>19.96</v>
      </c>
      <c r="I62" s="1">
        <v>56.51</v>
      </c>
      <c r="J62" s="1">
        <v>16.11</v>
      </c>
      <c r="K62" s="1">
        <v>0</v>
      </c>
      <c r="L62" s="1">
        <v>0</v>
      </c>
      <c r="M62" s="4">
        <v>21.233000000000001</v>
      </c>
    </row>
    <row r="63" spans="2:13" ht="15" customHeight="1" x14ac:dyDescent="0.25">
      <c r="B63" s="8"/>
      <c r="C63" s="4" t="s">
        <v>11</v>
      </c>
      <c r="D63" s="1">
        <v>98.138999999999996</v>
      </c>
      <c r="E63" s="1">
        <v>4476.09</v>
      </c>
      <c r="F63" s="3">
        <v>2.1925162362687076</v>
      </c>
      <c r="G63" s="1">
        <v>10.571</v>
      </c>
      <c r="H63" s="1">
        <v>0</v>
      </c>
      <c r="I63" s="1">
        <v>0.85599999999999998</v>
      </c>
      <c r="J63" s="1">
        <v>0</v>
      </c>
      <c r="K63" s="1">
        <v>0</v>
      </c>
      <c r="L63" s="1">
        <v>34.96</v>
      </c>
      <c r="M63" s="1">
        <v>2.4300000000000002</v>
      </c>
    </row>
    <row r="64" spans="2:13" ht="15" customHeight="1" x14ac:dyDescent="0.25">
      <c r="B64" s="10"/>
      <c r="C64" s="4" t="s">
        <v>10</v>
      </c>
      <c r="D64" s="1">
        <v>36.109000000000002</v>
      </c>
      <c r="E64" s="1">
        <v>4476.09</v>
      </c>
      <c r="F64" s="3">
        <f t="shared" ref="F64:F69" si="2">(D64/E64)*100</f>
        <v>0.80670853356389172</v>
      </c>
      <c r="G64" s="1">
        <f>2.47+9.058+1.876</f>
        <v>13.404</v>
      </c>
      <c r="H64" s="1">
        <v>0.14899999999999999</v>
      </c>
      <c r="I64" s="1">
        <v>2.9950000000000001</v>
      </c>
      <c r="J64" s="1">
        <v>0.03</v>
      </c>
      <c r="K64" s="1">
        <v>0</v>
      </c>
      <c r="L64" s="1">
        <v>0</v>
      </c>
      <c r="M64" s="1">
        <v>2.13</v>
      </c>
    </row>
    <row r="65" spans="2:13" ht="15" customHeight="1" x14ac:dyDescent="0.25">
      <c r="B65" s="17"/>
      <c r="C65" s="4" t="s">
        <v>9</v>
      </c>
      <c r="D65" s="1">
        <v>13.704000000000001</v>
      </c>
      <c r="E65" s="1">
        <v>4476.09</v>
      </c>
      <c r="F65" s="3">
        <f t="shared" si="2"/>
        <v>0.30616006380568755</v>
      </c>
      <c r="G65" s="1">
        <v>0</v>
      </c>
      <c r="H65" s="1">
        <v>0</v>
      </c>
      <c r="I65" s="1">
        <v>9.625</v>
      </c>
      <c r="J65" s="1">
        <v>0.106</v>
      </c>
      <c r="K65" s="1">
        <v>0</v>
      </c>
      <c r="L65" s="1">
        <v>0</v>
      </c>
      <c r="M65" s="1">
        <v>1.26</v>
      </c>
    </row>
    <row r="66" spans="2:13" ht="15" customHeight="1" x14ac:dyDescent="0.25">
      <c r="B66" s="4"/>
      <c r="C66" s="4" t="s">
        <v>8</v>
      </c>
      <c r="D66" s="1">
        <v>26.829000000000001</v>
      </c>
      <c r="E66" s="1">
        <v>4476.09</v>
      </c>
      <c r="F66" s="3">
        <f t="shared" si="2"/>
        <v>0.59938473087002264</v>
      </c>
      <c r="G66" s="1">
        <v>9.2949999999999999</v>
      </c>
      <c r="H66" s="1">
        <v>0.19700000000000001</v>
      </c>
      <c r="I66" s="1">
        <v>0.77700000000000002</v>
      </c>
      <c r="J66" s="1">
        <v>0</v>
      </c>
      <c r="K66" s="1">
        <v>0</v>
      </c>
      <c r="L66" s="1">
        <v>0</v>
      </c>
      <c r="M66" s="4">
        <v>0.82</v>
      </c>
    </row>
    <row r="67" spans="2:13" ht="15" customHeight="1" x14ac:dyDescent="0.25">
      <c r="B67" s="14"/>
      <c r="C67" s="4" t="s">
        <v>7</v>
      </c>
      <c r="D67" s="1">
        <v>257.8</v>
      </c>
      <c r="E67" s="1">
        <v>4476.09</v>
      </c>
      <c r="F67" s="3">
        <f t="shared" si="2"/>
        <v>5.7594909843189033</v>
      </c>
      <c r="G67" s="1">
        <v>20.376000000000001</v>
      </c>
      <c r="H67" s="1">
        <v>0.72599999999999998</v>
      </c>
      <c r="I67" s="1">
        <v>14.382</v>
      </c>
      <c r="J67" s="1">
        <v>1.202</v>
      </c>
      <c r="K67" s="1">
        <v>3.4</v>
      </c>
      <c r="L67" s="1">
        <v>0</v>
      </c>
      <c r="M67" s="1">
        <v>3.01</v>
      </c>
    </row>
    <row r="68" spans="2:13" ht="15" customHeight="1" x14ac:dyDescent="0.25">
      <c r="B68" s="4"/>
      <c r="C68" s="4" t="s">
        <v>6</v>
      </c>
      <c r="D68" s="1">
        <v>1.4179999999999999</v>
      </c>
      <c r="E68" s="1">
        <v>4476.09</v>
      </c>
      <c r="F68" s="3">
        <f t="shared" si="2"/>
        <v>3.1679434506455412E-2</v>
      </c>
      <c r="G68" s="1">
        <v>0</v>
      </c>
      <c r="H68" s="1">
        <v>0.52500000000000002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</row>
    <row r="69" spans="2:13" ht="15" customHeight="1" x14ac:dyDescent="0.25">
      <c r="B69" s="4"/>
      <c r="C69" s="4" t="s">
        <v>5</v>
      </c>
      <c r="D69" s="1">
        <v>16.914000000000001</v>
      </c>
      <c r="E69" s="1">
        <v>4476.09</v>
      </c>
      <c r="F69" s="3">
        <f t="shared" si="2"/>
        <v>0.37787443952199357</v>
      </c>
      <c r="G69" s="1">
        <f>1.4+0.961+1.284</f>
        <v>3.6449999999999996</v>
      </c>
      <c r="H69" s="1">
        <v>0.14599999999999999</v>
      </c>
      <c r="I69" s="1">
        <f>0.03+1.3</f>
        <v>1.33</v>
      </c>
      <c r="J69" s="1">
        <v>0</v>
      </c>
      <c r="K69" s="1">
        <v>0</v>
      </c>
      <c r="L69" s="1">
        <v>0</v>
      </c>
      <c r="M69" s="1">
        <v>1.1499999999999999</v>
      </c>
    </row>
    <row r="80" spans="2:13" x14ac:dyDescent="0.25">
      <c r="C80" s="1" t="s">
        <v>76</v>
      </c>
      <c r="D80" s="12" t="s">
        <v>55</v>
      </c>
    </row>
    <row r="81" spans="3:4" ht="15.75" x14ac:dyDescent="0.25">
      <c r="C81" s="26" t="s">
        <v>73</v>
      </c>
      <c r="D81" s="24">
        <v>618.83000000000004</v>
      </c>
    </row>
    <row r="82" spans="3:4" x14ac:dyDescent="0.25">
      <c r="C82" s="4" t="s">
        <v>48</v>
      </c>
      <c r="D82" s="1">
        <v>618.83000000000004</v>
      </c>
    </row>
    <row r="83" spans="3:4" ht="8.4499999999999993" customHeight="1" x14ac:dyDescent="0.25"/>
    <row r="84" spans="3:4" ht="15.75" x14ac:dyDescent="0.25">
      <c r="C84" s="26" t="s">
        <v>70</v>
      </c>
      <c r="D84" s="24">
        <v>2664.518</v>
      </c>
    </row>
    <row r="85" spans="3:4" x14ac:dyDescent="0.25">
      <c r="C85" s="4" t="s">
        <v>32</v>
      </c>
      <c r="D85" s="1">
        <v>25.998000000000001</v>
      </c>
    </row>
    <row r="86" spans="3:4" x14ac:dyDescent="0.25">
      <c r="C86" s="4" t="s">
        <v>37</v>
      </c>
      <c r="D86" s="1">
        <v>5.3</v>
      </c>
    </row>
    <row r="87" spans="3:4" x14ac:dyDescent="0.25">
      <c r="C87" s="4" t="s">
        <v>54</v>
      </c>
      <c r="D87" s="1">
        <v>7.85</v>
      </c>
    </row>
    <row r="88" spans="3:4" x14ac:dyDescent="0.25">
      <c r="C88" s="4" t="s">
        <v>22</v>
      </c>
      <c r="D88" s="1">
        <v>19.03</v>
      </c>
    </row>
    <row r="89" spans="3:4" x14ac:dyDescent="0.25">
      <c r="C89" s="4" t="s">
        <v>1</v>
      </c>
      <c r="D89" s="1">
        <v>2.8380000000000001</v>
      </c>
    </row>
    <row r="90" spans="3:4" x14ac:dyDescent="0.25">
      <c r="C90" s="4" t="s">
        <v>18</v>
      </c>
      <c r="D90" s="1">
        <v>36.365000000000002</v>
      </c>
    </row>
    <row r="91" spans="3:4" x14ac:dyDescent="0.25">
      <c r="C91" s="4" t="s">
        <v>17</v>
      </c>
      <c r="D91" s="1">
        <v>16.827000000000002</v>
      </c>
    </row>
    <row r="92" spans="3:4" x14ac:dyDescent="0.25">
      <c r="C92" s="4" t="s">
        <v>0</v>
      </c>
      <c r="D92" s="1">
        <v>1658.2</v>
      </c>
    </row>
    <row r="93" spans="3:4" x14ac:dyDescent="0.25">
      <c r="C93" s="4" t="s">
        <v>12</v>
      </c>
      <c r="D93" s="1">
        <v>892.11</v>
      </c>
    </row>
    <row r="94" spans="3:4" ht="7.9" customHeight="1" x14ac:dyDescent="0.25"/>
    <row r="95" spans="3:4" ht="15.75" x14ac:dyDescent="0.25">
      <c r="C95" s="26" t="s">
        <v>71</v>
      </c>
      <c r="D95" s="24">
        <v>78.159000000000006</v>
      </c>
    </row>
    <row r="96" spans="3:4" x14ac:dyDescent="0.25">
      <c r="C96" s="4" t="s">
        <v>28</v>
      </c>
      <c r="D96" s="1">
        <v>17.84</v>
      </c>
    </row>
    <row r="97" spans="3:16" x14ac:dyDescent="0.25">
      <c r="C97" s="4" t="s">
        <v>46</v>
      </c>
      <c r="D97" s="1">
        <v>9.65</v>
      </c>
    </row>
    <row r="98" spans="3:16" x14ac:dyDescent="0.25">
      <c r="C98" s="4" t="s">
        <v>47</v>
      </c>
      <c r="D98" s="1">
        <v>7.0140000000000002</v>
      </c>
    </row>
    <row r="99" spans="3:16" x14ac:dyDescent="0.25">
      <c r="C99" s="4" t="s">
        <v>24</v>
      </c>
      <c r="D99" s="1">
        <v>0.59399999999999997</v>
      </c>
    </row>
    <row r="100" spans="3:16" ht="15.75" x14ac:dyDescent="0.25">
      <c r="C100" s="4" t="s">
        <v>23</v>
      </c>
      <c r="D100" s="1">
        <v>29.356999999999999</v>
      </c>
      <c r="P100" s="25"/>
    </row>
    <row r="101" spans="3:16" x14ac:dyDescent="0.25">
      <c r="C101" s="4" t="s">
        <v>9</v>
      </c>
      <c r="D101" s="1">
        <v>13.704000000000001</v>
      </c>
    </row>
    <row r="102" spans="3:16" ht="8.4499999999999993" customHeight="1" x14ac:dyDescent="0.25"/>
    <row r="103" spans="3:16" ht="15.75" x14ac:dyDescent="0.25">
      <c r="C103" s="26" t="s">
        <v>72</v>
      </c>
      <c r="D103" s="24">
        <v>246.99799999999999</v>
      </c>
    </row>
    <row r="104" spans="3:16" x14ac:dyDescent="0.25">
      <c r="C104" s="4" t="s">
        <v>2</v>
      </c>
      <c r="D104" s="1">
        <v>22.209</v>
      </c>
    </row>
    <row r="105" spans="3:16" x14ac:dyDescent="0.25">
      <c r="C105" s="4" t="s">
        <v>33</v>
      </c>
      <c r="D105" s="1">
        <v>102.72</v>
      </c>
    </row>
    <row r="106" spans="3:16" x14ac:dyDescent="0.25">
      <c r="C106" s="4" t="s">
        <v>40</v>
      </c>
      <c r="D106" s="1">
        <v>23.93</v>
      </c>
    </row>
    <row r="107" spans="3:16" x14ac:dyDescent="0.25">
      <c r="C107" s="4" t="s">
        <v>11</v>
      </c>
      <c r="D107" s="1">
        <v>98.138999999999996</v>
      </c>
    </row>
    <row r="108" spans="3:16" ht="7.9" customHeight="1" x14ac:dyDescent="0.25"/>
    <row r="109" spans="3:16" ht="15.75" x14ac:dyDescent="0.25">
      <c r="C109" s="26" t="s">
        <v>74</v>
      </c>
      <c r="D109" s="24">
        <v>208.03200000000001</v>
      </c>
    </row>
    <row r="110" spans="3:16" x14ac:dyDescent="0.25">
      <c r="C110" s="4" t="s">
        <v>4</v>
      </c>
      <c r="D110" s="1">
        <v>0.91300000000000003</v>
      </c>
    </row>
    <row r="111" spans="3:16" x14ac:dyDescent="0.25">
      <c r="C111" s="4" t="s">
        <v>27</v>
      </c>
      <c r="D111" s="1">
        <v>2.6240000000000001</v>
      </c>
    </row>
    <row r="112" spans="3:16" x14ac:dyDescent="0.25">
      <c r="C112" s="4" t="s">
        <v>41</v>
      </c>
      <c r="D112" s="1">
        <v>8.5990000000000002</v>
      </c>
    </row>
    <row r="113" spans="3:4" x14ac:dyDescent="0.25">
      <c r="C113" s="4" t="s">
        <v>50</v>
      </c>
      <c r="D113" s="1">
        <v>0.72</v>
      </c>
    </row>
    <row r="114" spans="3:4" x14ac:dyDescent="0.25">
      <c r="C114" s="4" t="s">
        <v>53</v>
      </c>
      <c r="D114" s="1">
        <v>20.170000000000002</v>
      </c>
    </row>
    <row r="115" spans="3:4" x14ac:dyDescent="0.25">
      <c r="C115" s="4" t="s">
        <v>21</v>
      </c>
      <c r="D115" s="1">
        <v>3.9670000000000001</v>
      </c>
    </row>
    <row r="116" spans="3:4" x14ac:dyDescent="0.25">
      <c r="C116" s="4" t="s">
        <v>16</v>
      </c>
      <c r="D116" s="1">
        <v>10.41</v>
      </c>
    </row>
    <row r="117" spans="3:4" x14ac:dyDescent="0.25">
      <c r="C117" s="4" t="s">
        <v>15</v>
      </c>
      <c r="D117" s="1">
        <v>124.52</v>
      </c>
    </row>
    <row r="118" spans="3:4" x14ac:dyDescent="0.25">
      <c r="C118" s="4" t="s">
        <v>10</v>
      </c>
      <c r="D118" s="1">
        <v>36.109000000000002</v>
      </c>
    </row>
    <row r="119" spans="3:4" ht="6.6" customHeight="1" x14ac:dyDescent="0.25"/>
    <row r="120" spans="3:4" ht="15.75" x14ac:dyDescent="0.25">
      <c r="C120" s="26" t="s">
        <v>75</v>
      </c>
      <c r="D120" s="24">
        <v>529.83299999999997</v>
      </c>
    </row>
    <row r="121" spans="3:4" x14ac:dyDescent="0.25">
      <c r="C121" s="4" t="s">
        <v>3</v>
      </c>
      <c r="D121" s="1">
        <v>40.479999999999997</v>
      </c>
    </row>
    <row r="122" spans="3:4" x14ac:dyDescent="0.25">
      <c r="C122" s="4" t="s">
        <v>31</v>
      </c>
      <c r="D122" s="1">
        <v>5.8559999999999999</v>
      </c>
    </row>
    <row r="123" spans="3:4" x14ac:dyDescent="0.25">
      <c r="C123" s="4" t="s">
        <v>34</v>
      </c>
      <c r="D123" s="1">
        <v>47.27</v>
      </c>
    </row>
    <row r="124" spans="3:4" x14ac:dyDescent="0.25">
      <c r="C124" s="4" t="s">
        <v>36</v>
      </c>
      <c r="D124" s="1">
        <v>9.8130000000000006</v>
      </c>
    </row>
    <row r="125" spans="3:4" x14ac:dyDescent="0.25">
      <c r="C125" s="4" t="s">
        <v>38</v>
      </c>
      <c r="D125" s="1">
        <v>12.804</v>
      </c>
    </row>
    <row r="126" spans="3:4" x14ac:dyDescent="0.25">
      <c r="C126" s="4" t="s">
        <v>42</v>
      </c>
      <c r="D126" s="1">
        <v>50.100999999999999</v>
      </c>
    </row>
    <row r="127" spans="3:4" x14ac:dyDescent="0.25">
      <c r="C127" s="4" t="s">
        <v>45</v>
      </c>
      <c r="D127" s="1">
        <v>33.523000000000003</v>
      </c>
    </row>
    <row r="128" spans="3:4" x14ac:dyDescent="0.25">
      <c r="C128" s="4" t="s">
        <v>19</v>
      </c>
      <c r="D128" s="4">
        <v>15.686</v>
      </c>
    </row>
    <row r="129" spans="3:4" x14ac:dyDescent="0.25">
      <c r="C129" s="4" t="s">
        <v>13</v>
      </c>
      <c r="D129" s="1">
        <v>56.5</v>
      </c>
    </row>
    <row r="130" spans="3:4" x14ac:dyDescent="0.25">
      <c r="C130" s="4" t="s">
        <v>7</v>
      </c>
      <c r="D130" s="1">
        <v>257.8</v>
      </c>
    </row>
  </sheetData>
  <autoFilter ref="B3:B69"/>
  <mergeCells count="5">
    <mergeCell ref="C12:C13"/>
    <mergeCell ref="D12:D13"/>
    <mergeCell ref="F12:F13"/>
    <mergeCell ref="G12:L12"/>
    <mergeCell ref="B12:B13"/>
  </mergeCells>
  <pageMargins left="0.7" right="0.7" top="0.75" bottom="0.75" header="0.3" footer="0.3"/>
  <pageSetup paperSize="9" scale="6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J274"/>
  <sheetViews>
    <sheetView tabSelected="1" topLeftCell="A100" zoomScaleNormal="100" workbookViewId="0">
      <selection activeCell="K110" sqref="K110"/>
    </sheetView>
  </sheetViews>
  <sheetFormatPr defaultRowHeight="15" x14ac:dyDescent="0.25"/>
  <cols>
    <col min="3" max="3" width="8.85546875" style="27"/>
    <col min="4" max="4" width="49.7109375" customWidth="1"/>
    <col min="7" max="7" width="18.42578125" customWidth="1"/>
    <col min="8" max="8" width="21.7109375" customWidth="1"/>
  </cols>
  <sheetData>
    <row r="3" spans="3:4" x14ac:dyDescent="0.25">
      <c r="C3" s="111" t="s">
        <v>304</v>
      </c>
      <c r="D3" s="111"/>
    </row>
    <row r="5" spans="3:4" ht="15" customHeight="1" x14ac:dyDescent="0.25">
      <c r="C5" s="112" t="s">
        <v>83</v>
      </c>
      <c r="D5" s="106" t="s">
        <v>305</v>
      </c>
    </row>
    <row r="6" spans="3:4" ht="30.6" customHeight="1" thickBot="1" x14ac:dyDescent="0.3">
      <c r="C6" s="113"/>
      <c r="D6" s="112"/>
    </row>
    <row r="7" spans="3:4" ht="15" customHeight="1" thickBot="1" x14ac:dyDescent="0.3">
      <c r="C7" s="79">
        <v>1</v>
      </c>
      <c r="D7" s="80" t="s">
        <v>2</v>
      </c>
    </row>
    <row r="8" spans="3:4" ht="15" customHeight="1" x14ac:dyDescent="0.25">
      <c r="C8" s="45"/>
      <c r="D8" s="46" t="s">
        <v>85</v>
      </c>
    </row>
    <row r="9" spans="3:4" ht="15" customHeight="1" x14ac:dyDescent="0.25">
      <c r="C9" s="35"/>
      <c r="D9" s="4" t="s">
        <v>86</v>
      </c>
    </row>
    <row r="10" spans="3:4" ht="15" customHeight="1" x14ac:dyDescent="0.25">
      <c r="C10" s="51"/>
      <c r="D10" s="1" t="s">
        <v>87</v>
      </c>
    </row>
    <row r="11" spans="3:4" ht="15" customHeight="1" thickBot="1" x14ac:dyDescent="0.3">
      <c r="C11" s="51"/>
      <c r="D11" s="4" t="s">
        <v>313</v>
      </c>
    </row>
    <row r="12" spans="3:4" ht="15" customHeight="1" thickBot="1" x14ac:dyDescent="0.3">
      <c r="C12" s="79">
        <v>2</v>
      </c>
      <c r="D12" s="117" t="s">
        <v>280</v>
      </c>
    </row>
    <row r="13" spans="3:4" ht="15" customHeight="1" thickBot="1" x14ac:dyDescent="0.3">
      <c r="C13" s="45"/>
      <c r="D13" s="95" t="s">
        <v>281</v>
      </c>
    </row>
    <row r="14" spans="3:4" ht="15" customHeight="1" thickBot="1" x14ac:dyDescent="0.3">
      <c r="C14" s="79">
        <v>3</v>
      </c>
      <c r="D14" s="80" t="s">
        <v>3</v>
      </c>
    </row>
    <row r="15" spans="3:4" ht="15" customHeight="1" x14ac:dyDescent="0.25">
      <c r="C15" s="45"/>
      <c r="D15" s="54" t="s">
        <v>91</v>
      </c>
    </row>
    <row r="16" spans="3:4" ht="15" customHeight="1" thickBot="1" x14ac:dyDescent="0.3">
      <c r="C16" s="51"/>
      <c r="D16" s="55" t="s">
        <v>90</v>
      </c>
    </row>
    <row r="17" spans="3:4" ht="15" customHeight="1" thickBot="1" x14ac:dyDescent="0.3">
      <c r="C17" s="79">
        <v>4</v>
      </c>
      <c r="D17" s="80" t="s">
        <v>4</v>
      </c>
    </row>
    <row r="18" spans="3:4" ht="15" customHeight="1" x14ac:dyDescent="0.25">
      <c r="C18" s="45"/>
      <c r="D18" s="54" t="s">
        <v>92</v>
      </c>
    </row>
    <row r="19" spans="3:4" ht="15" customHeight="1" x14ac:dyDescent="0.25">
      <c r="C19" s="51"/>
      <c r="D19" s="55" t="s">
        <v>93</v>
      </c>
    </row>
    <row r="20" spans="3:4" ht="15" customHeight="1" thickBot="1" x14ac:dyDescent="0.3">
      <c r="C20" s="51"/>
      <c r="D20" s="55" t="s">
        <v>240</v>
      </c>
    </row>
    <row r="21" spans="3:4" ht="15" customHeight="1" thickBot="1" x14ac:dyDescent="0.3">
      <c r="C21" s="79">
        <v>5</v>
      </c>
      <c r="D21" s="80" t="s">
        <v>26</v>
      </c>
    </row>
    <row r="22" spans="3:4" s="103" customFormat="1" ht="15" customHeight="1" x14ac:dyDescent="0.25">
      <c r="C22" s="101"/>
      <c r="D22" s="102" t="s">
        <v>306</v>
      </c>
    </row>
    <row r="23" spans="3:4" ht="15" customHeight="1" thickBot="1" x14ac:dyDescent="0.3">
      <c r="C23" s="45"/>
      <c r="D23" s="95" t="s">
        <v>285</v>
      </c>
    </row>
    <row r="24" spans="3:4" ht="15" customHeight="1" thickBot="1" x14ac:dyDescent="0.3">
      <c r="C24" s="79">
        <v>6</v>
      </c>
      <c r="D24" s="80" t="s">
        <v>27</v>
      </c>
    </row>
    <row r="25" spans="3:4" ht="15" customHeight="1" x14ac:dyDescent="0.25">
      <c r="C25" s="92"/>
      <c r="D25" s="95" t="s">
        <v>94</v>
      </c>
    </row>
    <row r="26" spans="3:4" ht="15" customHeight="1" thickBot="1" x14ac:dyDescent="0.3">
      <c r="C26" s="93"/>
      <c r="D26" s="96" t="s">
        <v>241</v>
      </c>
    </row>
    <row r="27" spans="3:4" ht="15" customHeight="1" thickBot="1" x14ac:dyDescent="0.3">
      <c r="C27" s="79">
        <v>7</v>
      </c>
      <c r="D27" s="80" t="s">
        <v>28</v>
      </c>
    </row>
    <row r="28" spans="3:4" ht="15" customHeight="1" x14ac:dyDescent="0.25">
      <c r="C28" s="39"/>
      <c r="D28" s="54" t="s">
        <v>95</v>
      </c>
    </row>
    <row r="29" spans="3:4" ht="15" customHeight="1" x14ac:dyDescent="0.25">
      <c r="C29" s="28"/>
      <c r="D29" s="34" t="s">
        <v>96</v>
      </c>
    </row>
    <row r="30" spans="3:4" ht="15" customHeight="1" thickBot="1" x14ac:dyDescent="0.3">
      <c r="C30" s="38"/>
      <c r="D30" s="55" t="s">
        <v>97</v>
      </c>
    </row>
    <row r="31" spans="3:4" ht="15" customHeight="1" thickBot="1" x14ac:dyDescent="0.3">
      <c r="C31" s="79">
        <v>8</v>
      </c>
      <c r="D31" s="80" t="s">
        <v>302</v>
      </c>
    </row>
    <row r="32" spans="3:4" ht="15" customHeight="1" thickBot="1" x14ac:dyDescent="0.3">
      <c r="C32" s="92"/>
      <c r="D32" s="95" t="s">
        <v>303</v>
      </c>
    </row>
    <row r="33" spans="3:8" ht="15" customHeight="1" thickBot="1" x14ac:dyDescent="0.3">
      <c r="C33" s="79">
        <v>9</v>
      </c>
      <c r="D33" s="80" t="s">
        <v>276</v>
      </c>
    </row>
    <row r="34" spans="3:8" ht="15" customHeight="1" x14ac:dyDescent="0.25">
      <c r="C34" s="92"/>
      <c r="D34" s="95" t="s">
        <v>277</v>
      </c>
    </row>
    <row r="35" spans="3:8" ht="15" customHeight="1" x14ac:dyDescent="0.25">
      <c r="C35" s="94"/>
      <c r="D35" s="104" t="s">
        <v>309</v>
      </c>
    </row>
    <row r="36" spans="3:8" ht="15" customHeight="1" thickBot="1" x14ac:dyDescent="0.3">
      <c r="C36" s="92"/>
      <c r="D36" s="95" t="s">
        <v>278</v>
      </c>
    </row>
    <row r="37" spans="3:8" ht="15" customHeight="1" thickBot="1" x14ac:dyDescent="0.3">
      <c r="C37" s="79">
        <v>10</v>
      </c>
      <c r="D37" s="80" t="s">
        <v>31</v>
      </c>
      <c r="E37" s="16"/>
      <c r="F37" s="16"/>
      <c r="G37" s="16"/>
      <c r="H37" s="16"/>
    </row>
    <row r="38" spans="3:8" ht="15" customHeight="1" thickBot="1" x14ac:dyDescent="0.3">
      <c r="C38" s="83"/>
      <c r="D38" s="57" t="s">
        <v>98</v>
      </c>
      <c r="E38" s="16"/>
      <c r="F38" s="16"/>
      <c r="G38" s="16"/>
      <c r="H38" s="16"/>
    </row>
    <row r="39" spans="3:8" ht="15" customHeight="1" thickBot="1" x14ac:dyDescent="0.3">
      <c r="C39" s="79">
        <v>11</v>
      </c>
      <c r="D39" s="86" t="s">
        <v>32</v>
      </c>
      <c r="E39" s="16"/>
      <c r="F39" s="16"/>
      <c r="G39" s="16"/>
      <c r="H39" s="16"/>
    </row>
    <row r="40" spans="3:8" ht="15" customHeight="1" x14ac:dyDescent="0.25">
      <c r="C40" s="45"/>
      <c r="D40" s="95" t="s">
        <v>242</v>
      </c>
      <c r="E40" s="16"/>
      <c r="F40" s="16"/>
      <c r="G40" s="16"/>
      <c r="H40" s="16"/>
    </row>
    <row r="41" spans="3:8" ht="15" customHeight="1" x14ac:dyDescent="0.25">
      <c r="C41" s="45"/>
      <c r="D41" s="95" t="s">
        <v>243</v>
      </c>
      <c r="E41" s="16"/>
      <c r="F41" s="16"/>
      <c r="G41" s="16"/>
      <c r="H41" s="16"/>
    </row>
    <row r="42" spans="3:8" ht="15" customHeight="1" thickBot="1" x14ac:dyDescent="0.3">
      <c r="C42" s="45"/>
      <c r="D42" s="95" t="s">
        <v>244</v>
      </c>
      <c r="E42" s="16"/>
      <c r="F42" s="16"/>
      <c r="G42" s="16"/>
      <c r="H42" s="16"/>
    </row>
    <row r="43" spans="3:8" ht="15" customHeight="1" thickBot="1" x14ac:dyDescent="0.3">
      <c r="C43" s="79">
        <v>12</v>
      </c>
      <c r="D43" s="80" t="s">
        <v>33</v>
      </c>
      <c r="E43" s="16"/>
      <c r="F43" s="16"/>
      <c r="G43" s="16"/>
      <c r="H43" s="16"/>
    </row>
    <row r="44" spans="3:8" ht="15" customHeight="1" x14ac:dyDescent="0.25">
      <c r="C44" s="118"/>
      <c r="D44" s="119" t="s">
        <v>103</v>
      </c>
    </row>
    <row r="45" spans="3:8" ht="15" customHeight="1" x14ac:dyDescent="0.25">
      <c r="C45" s="120"/>
      <c r="D45" s="121" t="s">
        <v>102</v>
      </c>
    </row>
    <row r="46" spans="3:8" ht="15" customHeight="1" x14ac:dyDescent="0.25">
      <c r="C46" s="120"/>
      <c r="D46" s="121" t="s">
        <v>101</v>
      </c>
    </row>
    <row r="47" spans="3:8" ht="15" customHeight="1" x14ac:dyDescent="0.25">
      <c r="C47" s="105"/>
      <c r="D47" s="121" t="s">
        <v>99</v>
      </c>
    </row>
    <row r="48" spans="3:8" ht="15" customHeight="1" x14ac:dyDescent="0.25">
      <c r="C48" s="105"/>
      <c r="D48" s="121" t="s">
        <v>100</v>
      </c>
    </row>
    <row r="49" spans="3:4" ht="15" customHeight="1" x14ac:dyDescent="0.25">
      <c r="C49" s="105"/>
      <c r="D49" s="121" t="s">
        <v>104</v>
      </c>
    </row>
    <row r="50" spans="3:4" ht="15" customHeight="1" x14ac:dyDescent="0.25">
      <c r="C50" s="122"/>
      <c r="D50" s="123" t="s">
        <v>314</v>
      </c>
    </row>
    <row r="51" spans="3:4" ht="15" customHeight="1" x14ac:dyDescent="0.25">
      <c r="C51" s="122"/>
      <c r="D51" s="123" t="s">
        <v>315</v>
      </c>
    </row>
    <row r="52" spans="3:4" ht="15" customHeight="1" x14ac:dyDescent="0.25">
      <c r="C52" s="122"/>
      <c r="D52" s="123" t="s">
        <v>316</v>
      </c>
    </row>
    <row r="53" spans="3:4" ht="15" customHeight="1" x14ac:dyDescent="0.25">
      <c r="C53" s="122"/>
      <c r="D53" s="123" t="s">
        <v>317</v>
      </c>
    </row>
    <row r="54" spans="3:4" ht="15" customHeight="1" x14ac:dyDescent="0.25">
      <c r="C54" s="122"/>
      <c r="D54" s="123" t="s">
        <v>318</v>
      </c>
    </row>
    <row r="55" spans="3:4" ht="15" customHeight="1" x14ac:dyDescent="0.25">
      <c r="C55" s="122"/>
      <c r="D55" s="123" t="s">
        <v>319</v>
      </c>
    </row>
    <row r="56" spans="3:4" ht="15" customHeight="1" x14ac:dyDescent="0.25">
      <c r="C56" s="122"/>
      <c r="D56" s="123" t="s">
        <v>320</v>
      </c>
    </row>
    <row r="57" spans="3:4" ht="15" customHeight="1" x14ac:dyDescent="0.25">
      <c r="C57" s="122"/>
      <c r="D57" s="123" t="s">
        <v>321</v>
      </c>
    </row>
    <row r="58" spans="3:4" ht="15" customHeight="1" x14ac:dyDescent="0.25">
      <c r="C58" s="122"/>
      <c r="D58" s="123" t="s">
        <v>322</v>
      </c>
    </row>
    <row r="59" spans="3:4" ht="15" customHeight="1" x14ac:dyDescent="0.25">
      <c r="C59" s="122"/>
      <c r="D59" s="123" t="s">
        <v>323</v>
      </c>
    </row>
    <row r="60" spans="3:4" ht="15" customHeight="1" x14ac:dyDescent="0.25">
      <c r="C60" s="122"/>
      <c r="D60" s="123" t="s">
        <v>324</v>
      </c>
    </row>
    <row r="61" spans="3:4" ht="15" customHeight="1" x14ac:dyDescent="0.25">
      <c r="C61" s="122"/>
      <c r="D61" s="123" t="s">
        <v>325</v>
      </c>
    </row>
    <row r="62" spans="3:4" ht="15" customHeight="1" x14ac:dyDescent="0.25">
      <c r="C62" s="122"/>
      <c r="D62" s="123" t="s">
        <v>326</v>
      </c>
    </row>
    <row r="63" spans="3:4" ht="15" customHeight="1" x14ac:dyDescent="0.25">
      <c r="C63" s="122"/>
      <c r="D63" s="123" t="s">
        <v>327</v>
      </c>
    </row>
    <row r="64" spans="3:4" ht="15" customHeight="1" x14ac:dyDescent="0.25">
      <c r="C64" s="122"/>
      <c r="D64" s="123" t="s">
        <v>328</v>
      </c>
    </row>
    <row r="65" spans="3:4" ht="15" customHeight="1" x14ac:dyDescent="0.25">
      <c r="C65" s="122"/>
      <c r="D65" s="123" t="s">
        <v>329</v>
      </c>
    </row>
    <row r="66" spans="3:4" ht="15" customHeight="1" x14ac:dyDescent="0.25">
      <c r="C66" s="122"/>
      <c r="D66" s="123" t="s">
        <v>330</v>
      </c>
    </row>
    <row r="67" spans="3:4" ht="15" customHeight="1" x14ac:dyDescent="0.25">
      <c r="C67" s="122"/>
      <c r="D67" s="123" t="s">
        <v>331</v>
      </c>
    </row>
    <row r="68" spans="3:4" ht="15" customHeight="1" x14ac:dyDescent="0.25">
      <c r="C68" s="122"/>
      <c r="D68" s="123" t="s">
        <v>332</v>
      </c>
    </row>
    <row r="69" spans="3:4" ht="15" customHeight="1" x14ac:dyDescent="0.25">
      <c r="C69" s="122"/>
      <c r="D69" s="123" t="s">
        <v>333</v>
      </c>
    </row>
    <row r="70" spans="3:4" ht="15" customHeight="1" x14ac:dyDescent="0.25">
      <c r="C70" s="122"/>
      <c r="D70" s="123" t="s">
        <v>334</v>
      </c>
    </row>
    <row r="71" spans="3:4" ht="15" customHeight="1" x14ac:dyDescent="0.25">
      <c r="C71" s="122"/>
      <c r="D71" s="123" t="s">
        <v>335</v>
      </c>
    </row>
    <row r="72" spans="3:4" ht="15" customHeight="1" x14ac:dyDescent="0.25">
      <c r="C72" s="122"/>
      <c r="D72" s="123" t="s">
        <v>336</v>
      </c>
    </row>
    <row r="73" spans="3:4" ht="15" customHeight="1" x14ac:dyDescent="0.25">
      <c r="C73" s="122"/>
      <c r="D73" s="123" t="s">
        <v>337</v>
      </c>
    </row>
    <row r="74" spans="3:4" ht="15" customHeight="1" thickBot="1" x14ac:dyDescent="0.3">
      <c r="C74" s="122"/>
      <c r="D74" s="123" t="s">
        <v>105</v>
      </c>
    </row>
    <row r="75" spans="3:4" ht="15" customHeight="1" thickBot="1" x14ac:dyDescent="0.3">
      <c r="C75" s="79">
        <v>13</v>
      </c>
      <c r="D75" s="80" t="s">
        <v>34</v>
      </c>
    </row>
    <row r="76" spans="3:4" ht="15" customHeight="1" thickBot="1" x14ac:dyDescent="0.3">
      <c r="C76" s="56"/>
      <c r="D76" s="62" t="s">
        <v>106</v>
      </c>
    </row>
    <row r="77" spans="3:4" ht="15" customHeight="1" thickBot="1" x14ac:dyDescent="0.3">
      <c r="C77" s="79">
        <v>14</v>
      </c>
      <c r="D77" s="80" t="s">
        <v>35</v>
      </c>
    </row>
    <row r="78" spans="3:4" ht="15" customHeight="1" x14ac:dyDescent="0.25">
      <c r="C78" s="83"/>
      <c r="D78" s="95" t="s">
        <v>245</v>
      </c>
    </row>
    <row r="79" spans="3:4" ht="15" customHeight="1" thickBot="1" x14ac:dyDescent="0.3">
      <c r="C79" s="83"/>
      <c r="D79" s="97" t="s">
        <v>246</v>
      </c>
    </row>
    <row r="80" spans="3:4" ht="15" customHeight="1" thickBot="1" x14ac:dyDescent="0.3">
      <c r="C80" s="79">
        <v>15</v>
      </c>
      <c r="D80" s="80" t="s">
        <v>36</v>
      </c>
    </row>
    <row r="81" spans="3:4" ht="15" customHeight="1" thickBot="1" x14ac:dyDescent="0.3">
      <c r="C81" s="83"/>
      <c r="D81" s="62" t="s">
        <v>110</v>
      </c>
    </row>
    <row r="82" spans="3:4" ht="15" customHeight="1" thickBot="1" x14ac:dyDescent="0.3">
      <c r="C82" s="79">
        <v>16</v>
      </c>
      <c r="D82" s="80" t="s">
        <v>37</v>
      </c>
    </row>
    <row r="83" spans="3:4" ht="15" customHeight="1" x14ac:dyDescent="0.25">
      <c r="C83" s="84"/>
      <c r="D83" s="61" t="s">
        <v>142</v>
      </c>
    </row>
    <row r="84" spans="3:4" ht="15" customHeight="1" thickBot="1" x14ac:dyDescent="0.3">
      <c r="C84" s="38"/>
      <c r="D84" s="81" t="s">
        <v>143</v>
      </c>
    </row>
    <row r="85" spans="3:4" ht="15" customHeight="1" thickBot="1" x14ac:dyDescent="0.3">
      <c r="C85" s="79">
        <v>17</v>
      </c>
      <c r="D85" s="80" t="s">
        <v>38</v>
      </c>
    </row>
    <row r="86" spans="3:4" ht="15" customHeight="1" thickBot="1" x14ac:dyDescent="0.3">
      <c r="C86" s="83"/>
      <c r="D86" s="62" t="s">
        <v>144</v>
      </c>
    </row>
    <row r="87" spans="3:4" ht="15" customHeight="1" thickBot="1" x14ac:dyDescent="0.3">
      <c r="C87" s="79">
        <v>18</v>
      </c>
      <c r="D87" s="80" t="s">
        <v>39</v>
      </c>
    </row>
    <row r="88" spans="3:4" s="103" customFormat="1" ht="15" customHeight="1" x14ac:dyDescent="0.25">
      <c r="C88" s="101"/>
      <c r="D88" s="102" t="s">
        <v>310</v>
      </c>
    </row>
    <row r="89" spans="3:4" ht="15" customHeight="1" thickBot="1" x14ac:dyDescent="0.3">
      <c r="C89" s="84"/>
      <c r="D89" s="95" t="s">
        <v>286</v>
      </c>
    </row>
    <row r="90" spans="3:4" ht="15" customHeight="1" thickBot="1" x14ac:dyDescent="0.3">
      <c r="C90" s="79">
        <v>19</v>
      </c>
      <c r="D90" s="80" t="s">
        <v>40</v>
      </c>
    </row>
    <row r="91" spans="3:4" ht="15" customHeight="1" x14ac:dyDescent="0.25">
      <c r="C91" s="84"/>
      <c r="D91" s="61" t="s">
        <v>145</v>
      </c>
    </row>
    <row r="92" spans="3:4" ht="15" customHeight="1" thickBot="1" x14ac:dyDescent="0.3">
      <c r="C92" s="82"/>
      <c r="D92" s="81" t="s">
        <v>146</v>
      </c>
    </row>
    <row r="93" spans="3:4" ht="15" customHeight="1" thickBot="1" x14ac:dyDescent="0.3">
      <c r="C93" s="79">
        <v>20</v>
      </c>
      <c r="D93" s="80" t="s">
        <v>41</v>
      </c>
    </row>
    <row r="94" spans="3:4" ht="15" customHeight="1" x14ac:dyDescent="0.25">
      <c r="C94" s="84"/>
      <c r="D94" s="61" t="s">
        <v>147</v>
      </c>
    </row>
    <row r="95" spans="3:4" ht="15" customHeight="1" thickBot="1" x14ac:dyDescent="0.3">
      <c r="C95" s="82"/>
      <c r="D95" s="81" t="s">
        <v>148</v>
      </c>
    </row>
    <row r="96" spans="3:4" ht="15" customHeight="1" thickBot="1" x14ac:dyDescent="0.3">
      <c r="C96" s="79">
        <v>21</v>
      </c>
      <c r="D96" s="80" t="s">
        <v>42</v>
      </c>
    </row>
    <row r="97" spans="3:10" ht="15" customHeight="1" x14ac:dyDescent="0.25">
      <c r="C97" s="84"/>
      <c r="D97" s="61" t="s">
        <v>149</v>
      </c>
    </row>
    <row r="98" spans="3:10" ht="15" customHeight="1" x14ac:dyDescent="0.25">
      <c r="C98" s="42"/>
      <c r="D98" s="40" t="s">
        <v>150</v>
      </c>
    </row>
    <row r="99" spans="3:10" s="5" customFormat="1" ht="15" customHeight="1" x14ac:dyDescent="0.25">
      <c r="C99" s="42"/>
      <c r="D99" s="40" t="s">
        <v>152</v>
      </c>
    </row>
    <row r="100" spans="3:10" s="5" customFormat="1" ht="15" customHeight="1" thickBot="1" x14ac:dyDescent="0.3">
      <c r="C100" s="82"/>
      <c r="D100" s="81" t="s">
        <v>151</v>
      </c>
    </row>
    <row r="101" spans="3:10" ht="15" customHeight="1" thickBot="1" x14ac:dyDescent="0.3">
      <c r="C101" s="79">
        <v>22</v>
      </c>
      <c r="D101" s="80" t="s">
        <v>44</v>
      </c>
    </row>
    <row r="102" spans="3:10" s="103" customFormat="1" ht="15" customHeight="1" x14ac:dyDescent="0.25">
      <c r="C102" s="101"/>
      <c r="D102" s="102" t="s">
        <v>308</v>
      </c>
    </row>
    <row r="103" spans="3:10" ht="15" customHeight="1" thickBot="1" x14ac:dyDescent="0.3">
      <c r="C103" s="45"/>
      <c r="D103" s="95" t="s">
        <v>287</v>
      </c>
    </row>
    <row r="104" spans="3:10" ht="15" customHeight="1" thickBot="1" x14ac:dyDescent="0.3">
      <c r="C104" s="79">
        <v>23</v>
      </c>
      <c r="D104" s="80" t="s">
        <v>247</v>
      </c>
    </row>
    <row r="105" spans="3:10" ht="15" customHeight="1" x14ac:dyDescent="0.25">
      <c r="C105" s="45"/>
      <c r="D105" s="95" t="s">
        <v>248</v>
      </c>
    </row>
    <row r="106" spans="3:10" ht="15" customHeight="1" x14ac:dyDescent="0.25">
      <c r="C106" s="51"/>
      <c r="D106" s="98" t="s">
        <v>249</v>
      </c>
    </row>
    <row r="107" spans="3:10" ht="15" customHeight="1" thickBot="1" x14ac:dyDescent="0.3">
      <c r="C107" s="51"/>
      <c r="D107" s="98" t="s">
        <v>250</v>
      </c>
    </row>
    <row r="108" spans="3:10" ht="15" customHeight="1" thickBot="1" x14ac:dyDescent="0.3">
      <c r="C108" s="79">
        <v>24</v>
      </c>
      <c r="D108" s="80" t="s">
        <v>45</v>
      </c>
    </row>
    <row r="109" spans="3:10" ht="15" customHeight="1" thickBot="1" x14ac:dyDescent="0.3">
      <c r="C109" s="83"/>
      <c r="D109" s="62" t="s">
        <v>153</v>
      </c>
    </row>
    <row r="110" spans="3:10" ht="15" customHeight="1" thickBot="1" x14ac:dyDescent="0.3">
      <c r="C110" s="79">
        <v>25</v>
      </c>
      <c r="D110" s="86" t="s">
        <v>46</v>
      </c>
      <c r="G110" s="16"/>
      <c r="H110" s="16"/>
      <c r="I110" s="16"/>
      <c r="J110" s="16"/>
    </row>
    <row r="111" spans="3:10" ht="15" customHeight="1" x14ac:dyDescent="0.25">
      <c r="C111" s="84"/>
      <c r="D111" s="61" t="s">
        <v>154</v>
      </c>
      <c r="G111" s="16"/>
      <c r="H111" s="16"/>
      <c r="I111" s="16"/>
      <c r="J111" s="16"/>
    </row>
    <row r="112" spans="3:10" ht="15" customHeight="1" thickBot="1" x14ac:dyDescent="0.3">
      <c r="C112" s="82"/>
      <c r="D112" s="98" t="s">
        <v>251</v>
      </c>
      <c r="G112" s="16"/>
      <c r="H112" s="16"/>
      <c r="I112" s="16"/>
      <c r="J112" s="16"/>
    </row>
    <row r="113" spans="3:10" ht="15" customHeight="1" thickBot="1" x14ac:dyDescent="0.3">
      <c r="C113" s="79">
        <v>26</v>
      </c>
      <c r="D113" s="86" t="s">
        <v>47</v>
      </c>
      <c r="G113" s="16"/>
      <c r="H113" s="16"/>
      <c r="I113" s="16"/>
      <c r="J113" s="16"/>
    </row>
    <row r="114" spans="3:10" ht="15" customHeight="1" thickBot="1" x14ac:dyDescent="0.3">
      <c r="C114" s="85"/>
      <c r="D114" s="62" t="s">
        <v>155</v>
      </c>
      <c r="G114" s="16"/>
      <c r="H114" s="16"/>
      <c r="I114" s="16"/>
      <c r="J114" s="16"/>
    </row>
    <row r="115" spans="3:10" ht="15" customHeight="1" thickBot="1" x14ac:dyDescent="0.3">
      <c r="C115" s="79">
        <v>27</v>
      </c>
      <c r="D115" s="80" t="s">
        <v>48</v>
      </c>
      <c r="G115" s="16"/>
      <c r="H115" s="16"/>
      <c r="I115" s="16"/>
      <c r="J115" s="16"/>
    </row>
    <row r="116" spans="3:10" ht="15" customHeight="1" x14ac:dyDescent="0.25">
      <c r="C116" s="84"/>
      <c r="D116" s="61" t="s">
        <v>156</v>
      </c>
      <c r="G116" s="16"/>
      <c r="H116" s="16"/>
      <c r="I116" s="16"/>
      <c r="J116" s="16"/>
    </row>
    <row r="117" spans="3:10" ht="15" customHeight="1" x14ac:dyDescent="0.25">
      <c r="C117" s="42"/>
      <c r="D117" s="40" t="s">
        <v>157</v>
      </c>
      <c r="G117" s="16"/>
      <c r="H117" s="16"/>
      <c r="I117" s="16"/>
      <c r="J117" s="16"/>
    </row>
    <row r="118" spans="3:10" ht="15" customHeight="1" x14ac:dyDescent="0.25">
      <c r="C118" s="42"/>
      <c r="D118" s="40" t="s">
        <v>158</v>
      </c>
      <c r="G118" s="16"/>
      <c r="H118" s="16"/>
      <c r="I118" s="16"/>
      <c r="J118" s="16"/>
    </row>
    <row r="119" spans="3:10" ht="15" customHeight="1" x14ac:dyDescent="0.25">
      <c r="C119" s="42"/>
      <c r="D119" s="40" t="s">
        <v>159</v>
      </c>
      <c r="G119" s="16"/>
      <c r="H119" s="16"/>
      <c r="I119" s="16"/>
      <c r="J119" s="16"/>
    </row>
    <row r="120" spans="3:10" ht="15" customHeight="1" x14ac:dyDescent="0.25">
      <c r="C120" s="42"/>
      <c r="D120" s="40" t="s">
        <v>160</v>
      </c>
      <c r="G120" s="16"/>
      <c r="H120" s="16"/>
      <c r="I120" s="16"/>
      <c r="J120" s="16"/>
    </row>
    <row r="121" spans="3:10" ht="15" customHeight="1" x14ac:dyDescent="0.25">
      <c r="C121" s="42"/>
      <c r="D121" s="77" t="s">
        <v>207</v>
      </c>
      <c r="G121" s="16"/>
      <c r="H121" s="16"/>
      <c r="I121" s="16"/>
      <c r="J121" s="16"/>
    </row>
    <row r="122" spans="3:10" ht="15" customHeight="1" x14ac:dyDescent="0.25">
      <c r="C122" s="42"/>
      <c r="D122" s="77" t="s">
        <v>206</v>
      </c>
      <c r="G122" s="16"/>
      <c r="H122" s="16"/>
      <c r="I122" s="16"/>
      <c r="J122" s="16"/>
    </row>
    <row r="123" spans="3:10" ht="15" customHeight="1" x14ac:dyDescent="0.25">
      <c r="C123" s="42"/>
      <c r="D123" s="77" t="s">
        <v>208</v>
      </c>
      <c r="G123" s="16"/>
      <c r="H123" s="16"/>
      <c r="I123" s="16"/>
      <c r="J123" s="16"/>
    </row>
    <row r="124" spans="3:10" ht="15" customHeight="1" thickBot="1" x14ac:dyDescent="0.3">
      <c r="C124" s="82"/>
      <c r="D124" s="87" t="s">
        <v>209</v>
      </c>
      <c r="G124" s="16"/>
      <c r="H124" s="16"/>
      <c r="I124" s="16"/>
      <c r="J124" s="16"/>
    </row>
    <row r="125" spans="3:10" ht="15" customHeight="1" thickBot="1" x14ac:dyDescent="0.3">
      <c r="C125" s="79">
        <v>28</v>
      </c>
      <c r="D125" s="80" t="s">
        <v>49</v>
      </c>
      <c r="G125" s="16"/>
      <c r="H125" s="16"/>
      <c r="I125" s="16"/>
      <c r="J125" s="16"/>
    </row>
    <row r="126" spans="3:10" ht="15" customHeight="1" x14ac:dyDescent="0.25">
      <c r="C126" s="84"/>
      <c r="D126" s="61" t="s">
        <v>291</v>
      </c>
      <c r="G126" s="16"/>
      <c r="H126" s="16"/>
      <c r="I126" s="16"/>
      <c r="J126" s="16"/>
    </row>
    <row r="127" spans="3:10" ht="15" customHeight="1" x14ac:dyDescent="0.25">
      <c r="C127" s="84"/>
      <c r="D127" s="104" t="s">
        <v>311</v>
      </c>
      <c r="G127" s="16"/>
      <c r="H127" s="16"/>
      <c r="I127" s="16"/>
      <c r="J127" s="16"/>
    </row>
    <row r="128" spans="3:10" ht="15" customHeight="1" thickBot="1" x14ac:dyDescent="0.3">
      <c r="C128" s="42"/>
      <c r="D128" s="40" t="s">
        <v>292</v>
      </c>
      <c r="G128" s="16"/>
      <c r="H128" s="16"/>
      <c r="I128" s="16"/>
      <c r="J128" s="16"/>
    </row>
    <row r="129" spans="3:10" ht="15" customHeight="1" thickBot="1" x14ac:dyDescent="0.3">
      <c r="C129" s="79">
        <v>29</v>
      </c>
      <c r="D129" s="80" t="s">
        <v>50</v>
      </c>
      <c r="G129" s="16"/>
      <c r="H129" s="16"/>
      <c r="I129" s="16"/>
      <c r="J129" s="16"/>
    </row>
    <row r="130" spans="3:10" ht="15" customHeight="1" x14ac:dyDescent="0.25">
      <c r="C130" s="84"/>
      <c r="D130" s="61" t="s">
        <v>161</v>
      </c>
      <c r="G130" s="16"/>
      <c r="H130" s="16"/>
      <c r="I130" s="16"/>
      <c r="J130" s="16"/>
    </row>
    <row r="131" spans="3:10" ht="15" customHeight="1" x14ac:dyDescent="0.25">
      <c r="C131" s="42"/>
      <c r="D131" s="40" t="s">
        <v>162</v>
      </c>
      <c r="G131" s="16"/>
      <c r="H131" s="16"/>
      <c r="I131" s="16"/>
      <c r="J131" s="16"/>
    </row>
    <row r="132" spans="3:10" ht="15" customHeight="1" thickBot="1" x14ac:dyDescent="0.3">
      <c r="C132" s="82"/>
      <c r="D132" s="81" t="s">
        <v>163</v>
      </c>
      <c r="G132" s="16"/>
      <c r="H132" s="16"/>
      <c r="I132" s="16"/>
      <c r="J132" s="16"/>
    </row>
    <row r="133" spans="3:10" ht="15" customHeight="1" thickBot="1" x14ac:dyDescent="0.3">
      <c r="C133" s="79">
        <v>30</v>
      </c>
      <c r="D133" s="80" t="s">
        <v>293</v>
      </c>
    </row>
    <row r="134" spans="3:10" ht="15" customHeight="1" thickBot="1" x14ac:dyDescent="0.3">
      <c r="C134" s="84"/>
      <c r="D134" s="61" t="s">
        <v>294</v>
      </c>
    </row>
    <row r="135" spans="3:10" ht="15" customHeight="1" thickBot="1" x14ac:dyDescent="0.3">
      <c r="C135" s="79">
        <v>31</v>
      </c>
      <c r="D135" s="80" t="s">
        <v>52</v>
      </c>
    </row>
    <row r="136" spans="3:10" ht="15" customHeight="1" x14ac:dyDescent="0.25">
      <c r="C136" s="84"/>
      <c r="D136" s="61" t="s">
        <v>288</v>
      </c>
    </row>
    <row r="137" spans="3:10" ht="15" customHeight="1" x14ac:dyDescent="0.25">
      <c r="C137" s="84"/>
      <c r="D137" s="61" t="s">
        <v>289</v>
      </c>
    </row>
    <row r="138" spans="3:10" ht="15" customHeight="1" x14ac:dyDescent="0.25">
      <c r="C138" s="84"/>
      <c r="D138" s="61" t="s">
        <v>290</v>
      </c>
    </row>
    <row r="139" spans="3:10" ht="15" customHeight="1" thickBot="1" x14ac:dyDescent="0.3">
      <c r="C139" s="84"/>
      <c r="D139" s="95" t="s">
        <v>295</v>
      </c>
    </row>
    <row r="140" spans="3:10" ht="15" customHeight="1" thickBot="1" x14ac:dyDescent="0.3">
      <c r="C140" s="79">
        <v>32</v>
      </c>
      <c r="D140" s="80" t="s">
        <v>53</v>
      </c>
    </row>
    <row r="141" spans="3:10" ht="15" customHeight="1" thickBot="1" x14ac:dyDescent="0.3">
      <c r="C141" s="84"/>
      <c r="D141" s="61" t="s">
        <v>164</v>
      </c>
    </row>
    <row r="142" spans="3:10" ht="15" customHeight="1" thickBot="1" x14ac:dyDescent="0.3">
      <c r="C142" s="42"/>
      <c r="D142" s="40" t="s">
        <v>165</v>
      </c>
      <c r="I142" s="72"/>
    </row>
    <row r="143" spans="3:10" ht="15" customHeight="1" x14ac:dyDescent="0.25">
      <c r="C143" s="82"/>
      <c r="D143" s="81" t="s">
        <v>166</v>
      </c>
    </row>
    <row r="144" spans="3:10" ht="15" customHeight="1" thickBot="1" x14ac:dyDescent="0.3">
      <c r="C144" s="82"/>
      <c r="D144" s="98" t="s">
        <v>252</v>
      </c>
    </row>
    <row r="145" spans="3:4" ht="15" customHeight="1" thickBot="1" x14ac:dyDescent="0.3">
      <c r="C145" s="79">
        <v>33</v>
      </c>
      <c r="D145" s="86" t="s">
        <v>253</v>
      </c>
    </row>
    <row r="146" spans="3:4" ht="15" customHeight="1" x14ac:dyDescent="0.25">
      <c r="C146" s="92"/>
      <c r="D146" s="95" t="s">
        <v>254</v>
      </c>
    </row>
    <row r="147" spans="3:4" ht="15" customHeight="1" x14ac:dyDescent="0.25">
      <c r="C147" s="93"/>
      <c r="D147" s="96" t="s">
        <v>255</v>
      </c>
    </row>
    <row r="148" spans="3:4" ht="15" customHeight="1" thickBot="1" x14ac:dyDescent="0.3">
      <c r="C148" s="91"/>
      <c r="D148" s="98" t="s">
        <v>256</v>
      </c>
    </row>
    <row r="149" spans="3:4" ht="15" customHeight="1" thickBot="1" x14ac:dyDescent="0.3">
      <c r="C149" s="79">
        <v>34</v>
      </c>
      <c r="D149" s="86" t="s">
        <v>25</v>
      </c>
    </row>
    <row r="150" spans="3:4" ht="15" customHeight="1" x14ac:dyDescent="0.25">
      <c r="C150" s="83"/>
      <c r="D150" s="97" t="s">
        <v>284</v>
      </c>
    </row>
    <row r="151" spans="3:4" ht="15" customHeight="1" x14ac:dyDescent="0.25">
      <c r="C151" s="83"/>
      <c r="D151" s="102" t="s">
        <v>307</v>
      </c>
    </row>
    <row r="152" spans="3:4" ht="15" customHeight="1" thickBot="1" x14ac:dyDescent="0.3">
      <c r="C152" s="83"/>
      <c r="D152" s="97" t="s">
        <v>296</v>
      </c>
    </row>
    <row r="153" spans="3:4" ht="15" customHeight="1" thickBot="1" x14ac:dyDescent="0.3">
      <c r="C153" s="79">
        <v>35</v>
      </c>
      <c r="D153" s="86" t="s">
        <v>24</v>
      </c>
    </row>
    <row r="154" spans="3:4" ht="15" customHeight="1" x14ac:dyDescent="0.25">
      <c r="C154" s="92"/>
      <c r="D154" s="61" t="s">
        <v>167</v>
      </c>
    </row>
    <row r="155" spans="3:4" ht="15" customHeight="1" thickBot="1" x14ac:dyDescent="0.3">
      <c r="C155" s="91"/>
      <c r="D155" s="98" t="s">
        <v>257</v>
      </c>
    </row>
    <row r="156" spans="3:4" ht="15" customHeight="1" thickBot="1" x14ac:dyDescent="0.3">
      <c r="C156" s="79">
        <v>36</v>
      </c>
      <c r="D156" s="80" t="s">
        <v>22</v>
      </c>
    </row>
    <row r="157" spans="3:4" ht="15" customHeight="1" x14ac:dyDescent="0.25">
      <c r="C157" s="84"/>
      <c r="D157" s="61" t="s">
        <v>170</v>
      </c>
    </row>
    <row r="158" spans="3:4" ht="15" customHeight="1" thickBot="1" x14ac:dyDescent="0.3">
      <c r="C158" s="82"/>
      <c r="D158" s="81" t="s">
        <v>169</v>
      </c>
    </row>
    <row r="159" spans="3:4" ht="15" customHeight="1" thickBot="1" x14ac:dyDescent="0.3">
      <c r="C159" s="79">
        <v>37</v>
      </c>
      <c r="D159" s="86" t="s">
        <v>23</v>
      </c>
    </row>
    <row r="160" spans="3:4" ht="15" customHeight="1" thickBot="1" x14ac:dyDescent="0.3">
      <c r="C160" s="83"/>
      <c r="D160" s="62" t="s">
        <v>168</v>
      </c>
    </row>
    <row r="161" spans="3:4" ht="15" customHeight="1" thickBot="1" x14ac:dyDescent="0.3">
      <c r="C161" s="79">
        <v>38</v>
      </c>
      <c r="D161" s="80" t="s">
        <v>80</v>
      </c>
    </row>
    <row r="162" spans="3:4" ht="15" customHeight="1" x14ac:dyDescent="0.25">
      <c r="C162" s="84"/>
      <c r="D162" s="61" t="s">
        <v>172</v>
      </c>
    </row>
    <row r="163" spans="3:4" ht="15" customHeight="1" thickBot="1" x14ac:dyDescent="0.3">
      <c r="C163" s="82"/>
      <c r="D163" s="81" t="s">
        <v>171</v>
      </c>
    </row>
    <row r="164" spans="3:4" ht="15" customHeight="1" thickBot="1" x14ac:dyDescent="0.3">
      <c r="C164" s="79">
        <v>39</v>
      </c>
      <c r="D164" s="80" t="s">
        <v>84</v>
      </c>
    </row>
    <row r="165" spans="3:4" ht="15" customHeight="1" thickBot="1" x14ac:dyDescent="0.3">
      <c r="C165" s="56"/>
      <c r="D165" s="62" t="s">
        <v>84</v>
      </c>
    </row>
    <row r="166" spans="3:4" ht="15" customHeight="1" thickBot="1" x14ac:dyDescent="0.3">
      <c r="C166" s="79">
        <v>40</v>
      </c>
      <c r="D166" s="80" t="s">
        <v>259</v>
      </c>
    </row>
    <row r="167" spans="3:4" ht="15" customHeight="1" thickBot="1" x14ac:dyDescent="0.3">
      <c r="C167" s="83"/>
      <c r="D167" s="97" t="s">
        <v>260</v>
      </c>
    </row>
    <row r="168" spans="3:4" ht="15" customHeight="1" thickBot="1" x14ac:dyDescent="0.3">
      <c r="C168" s="79">
        <v>41</v>
      </c>
      <c r="D168" s="80" t="s">
        <v>261</v>
      </c>
    </row>
    <row r="169" spans="3:4" ht="15" customHeight="1" thickBot="1" x14ac:dyDescent="0.3">
      <c r="C169" s="99"/>
      <c r="D169" s="95" t="s">
        <v>262</v>
      </c>
    </row>
    <row r="170" spans="3:4" s="5" customFormat="1" ht="15" customHeight="1" thickBot="1" x14ac:dyDescent="0.3">
      <c r="C170" s="79">
        <v>42</v>
      </c>
      <c r="D170" s="80" t="s">
        <v>19</v>
      </c>
    </row>
    <row r="171" spans="3:4" s="5" customFormat="1" ht="15" customHeight="1" x14ac:dyDescent="0.25">
      <c r="C171" s="84"/>
      <c r="D171" s="61" t="s">
        <v>173</v>
      </c>
    </row>
    <row r="172" spans="3:4" s="5" customFormat="1" ht="15" customHeight="1" x14ac:dyDescent="0.25">
      <c r="C172" s="42"/>
      <c r="D172" s="40" t="s">
        <v>174</v>
      </c>
    </row>
    <row r="173" spans="3:4" s="5" customFormat="1" ht="15" customHeight="1" thickBot="1" x14ac:dyDescent="0.3">
      <c r="C173" s="82"/>
      <c r="D173" s="81" t="s">
        <v>175</v>
      </c>
    </row>
    <row r="174" spans="3:4" ht="15" customHeight="1" thickBot="1" x14ac:dyDescent="0.3">
      <c r="C174" s="79">
        <v>43</v>
      </c>
      <c r="D174" s="80" t="s">
        <v>258</v>
      </c>
    </row>
    <row r="175" spans="3:4" ht="15" customHeight="1" x14ac:dyDescent="0.25">
      <c r="C175" s="56"/>
      <c r="D175" s="97" t="s">
        <v>258</v>
      </c>
    </row>
    <row r="176" spans="3:4" ht="15" customHeight="1" thickBot="1" x14ac:dyDescent="0.3">
      <c r="C176" s="56"/>
      <c r="D176" s="97" t="s">
        <v>301</v>
      </c>
    </row>
    <row r="177" spans="3:4" ht="15" customHeight="1" thickBot="1" x14ac:dyDescent="0.3">
      <c r="C177" s="79">
        <v>44</v>
      </c>
      <c r="D177" s="80" t="s">
        <v>18</v>
      </c>
    </row>
    <row r="178" spans="3:4" ht="15" customHeight="1" x14ac:dyDescent="0.25">
      <c r="C178" s="84"/>
      <c r="D178" s="61" t="s">
        <v>176</v>
      </c>
    </row>
    <row r="179" spans="3:4" ht="15" customHeight="1" x14ac:dyDescent="0.25">
      <c r="C179" s="42"/>
      <c r="D179" s="40" t="s">
        <v>177</v>
      </c>
    </row>
    <row r="180" spans="3:4" ht="15" customHeight="1" x14ac:dyDescent="0.25">
      <c r="C180" s="42"/>
      <c r="D180" s="40" t="s">
        <v>178</v>
      </c>
    </row>
    <row r="181" spans="3:4" ht="15" customHeight="1" x14ac:dyDescent="0.25">
      <c r="C181" s="42"/>
      <c r="D181" s="40" t="s">
        <v>179</v>
      </c>
    </row>
    <row r="182" spans="3:4" ht="15" customHeight="1" x14ac:dyDescent="0.25">
      <c r="C182" s="82"/>
      <c r="D182" s="81" t="s">
        <v>263</v>
      </c>
    </row>
    <row r="183" spans="3:4" ht="15" customHeight="1" thickBot="1" x14ac:dyDescent="0.3">
      <c r="C183" s="82"/>
      <c r="D183" s="98" t="s">
        <v>264</v>
      </c>
    </row>
    <row r="184" spans="3:4" ht="15" customHeight="1" thickBot="1" x14ac:dyDescent="0.3">
      <c r="C184" s="79">
        <v>45</v>
      </c>
      <c r="D184" s="80" t="s">
        <v>279</v>
      </c>
    </row>
    <row r="185" spans="3:4" ht="15" customHeight="1" x14ac:dyDescent="0.25">
      <c r="C185" s="84"/>
      <c r="D185" s="61" t="s">
        <v>197</v>
      </c>
    </row>
    <row r="186" spans="3:4" ht="15" customHeight="1" thickBot="1" x14ac:dyDescent="0.3">
      <c r="C186" s="82"/>
      <c r="D186" s="81" t="s">
        <v>196</v>
      </c>
    </row>
    <row r="187" spans="3:4" ht="15" customHeight="1" thickBot="1" x14ac:dyDescent="0.3">
      <c r="C187" s="79">
        <v>46</v>
      </c>
      <c r="D187" s="80" t="s">
        <v>78</v>
      </c>
    </row>
    <row r="188" spans="3:4" ht="15" customHeight="1" thickBot="1" x14ac:dyDescent="0.3">
      <c r="C188" s="85"/>
      <c r="D188" s="62" t="s">
        <v>180</v>
      </c>
    </row>
    <row r="189" spans="3:4" ht="15" customHeight="1" thickBot="1" x14ac:dyDescent="0.3">
      <c r="C189" s="79">
        <v>47</v>
      </c>
      <c r="D189" s="80" t="s">
        <v>17</v>
      </c>
    </row>
    <row r="190" spans="3:4" ht="15" customHeight="1" x14ac:dyDescent="0.25">
      <c r="C190" s="100"/>
      <c r="D190" s="95" t="s">
        <v>265</v>
      </c>
    </row>
    <row r="191" spans="3:4" ht="15" customHeight="1" thickBot="1" x14ac:dyDescent="0.3">
      <c r="C191" s="99"/>
      <c r="D191" s="98" t="s">
        <v>266</v>
      </c>
    </row>
    <row r="192" spans="3:4" ht="15" customHeight="1" thickBot="1" x14ac:dyDescent="0.3">
      <c r="C192" s="79">
        <v>48</v>
      </c>
      <c r="D192" s="80" t="s">
        <v>82</v>
      </c>
    </row>
    <row r="193" spans="3:8" ht="15" customHeight="1" thickBot="1" x14ac:dyDescent="0.3">
      <c r="C193" s="85"/>
      <c r="D193" s="62" t="s">
        <v>181</v>
      </c>
    </row>
    <row r="194" spans="3:8" ht="15" customHeight="1" thickBot="1" x14ac:dyDescent="0.3">
      <c r="C194" s="79">
        <v>49</v>
      </c>
      <c r="D194" s="80" t="s">
        <v>16</v>
      </c>
    </row>
    <row r="195" spans="3:8" ht="15" customHeight="1" x14ac:dyDescent="0.25">
      <c r="C195" s="84"/>
      <c r="D195" s="61" t="s">
        <v>182</v>
      </c>
    </row>
    <row r="196" spans="3:8" ht="15" customHeight="1" thickBot="1" x14ac:dyDescent="0.3">
      <c r="C196" s="82"/>
      <c r="D196" s="81" t="s">
        <v>183</v>
      </c>
    </row>
    <row r="197" spans="3:8" ht="15" customHeight="1" thickBot="1" x14ac:dyDescent="0.3">
      <c r="C197" s="79">
        <v>50</v>
      </c>
      <c r="D197" s="80" t="s">
        <v>81</v>
      </c>
    </row>
    <row r="198" spans="3:8" ht="15" customHeight="1" x14ac:dyDescent="0.25">
      <c r="C198" s="84"/>
      <c r="D198" s="61" t="s">
        <v>184</v>
      </c>
    </row>
    <row r="199" spans="3:8" ht="15" customHeight="1" thickBot="1" x14ac:dyDescent="0.3">
      <c r="C199" s="42"/>
      <c r="D199" s="40" t="s">
        <v>185</v>
      </c>
    </row>
    <row r="200" spans="3:8" ht="15" customHeight="1" thickBot="1" x14ac:dyDescent="0.3">
      <c r="C200" s="42"/>
      <c r="D200" s="40" t="s">
        <v>186</v>
      </c>
      <c r="H200" s="72"/>
    </row>
    <row r="201" spans="3:8" ht="15" customHeight="1" x14ac:dyDescent="0.25">
      <c r="C201" s="42"/>
      <c r="D201" s="40" t="s">
        <v>188</v>
      </c>
    </row>
    <row r="202" spans="3:8" ht="15" customHeight="1" x14ac:dyDescent="0.25">
      <c r="C202" s="42"/>
      <c r="D202" s="40" t="s">
        <v>187</v>
      </c>
    </row>
    <row r="203" spans="3:8" ht="15" customHeight="1" x14ac:dyDescent="0.25">
      <c r="C203" s="42"/>
      <c r="D203" s="40" t="s">
        <v>189</v>
      </c>
    </row>
    <row r="204" spans="3:8" ht="15" customHeight="1" x14ac:dyDescent="0.25">
      <c r="C204" s="42"/>
      <c r="D204" s="40" t="s">
        <v>190</v>
      </c>
    </row>
    <row r="205" spans="3:8" ht="15" customHeight="1" x14ac:dyDescent="0.25">
      <c r="C205" s="42"/>
      <c r="D205" s="40" t="s">
        <v>191</v>
      </c>
    </row>
    <row r="206" spans="3:8" ht="15" customHeight="1" x14ac:dyDescent="0.25">
      <c r="C206" s="82"/>
      <c r="D206" s="81" t="s">
        <v>192</v>
      </c>
    </row>
    <row r="207" spans="3:8" ht="15" customHeight="1" thickBot="1" x14ac:dyDescent="0.3">
      <c r="C207" s="82"/>
      <c r="D207" s="81" t="s">
        <v>267</v>
      </c>
    </row>
    <row r="208" spans="3:8" ht="15" customHeight="1" thickBot="1" x14ac:dyDescent="0.3">
      <c r="C208" s="79">
        <v>51</v>
      </c>
      <c r="D208" s="80" t="s">
        <v>297</v>
      </c>
    </row>
    <row r="209" spans="3:4" ht="15" customHeight="1" thickBot="1" x14ac:dyDescent="0.3">
      <c r="C209" s="84"/>
      <c r="D209" s="61" t="s">
        <v>298</v>
      </c>
    </row>
    <row r="210" spans="3:4" ht="15" customHeight="1" thickBot="1" x14ac:dyDescent="0.3">
      <c r="C210" s="79">
        <v>52</v>
      </c>
      <c r="D210" s="80" t="s">
        <v>13</v>
      </c>
    </row>
    <row r="211" spans="3:4" ht="15" customHeight="1" x14ac:dyDescent="0.25">
      <c r="C211" s="84"/>
      <c r="D211" s="61" t="s">
        <v>193</v>
      </c>
    </row>
    <row r="212" spans="3:4" ht="15" customHeight="1" x14ac:dyDescent="0.25">
      <c r="C212" s="42"/>
      <c r="D212" s="40" t="s">
        <v>194</v>
      </c>
    </row>
    <row r="213" spans="3:4" ht="15" customHeight="1" thickBot="1" x14ac:dyDescent="0.3">
      <c r="C213" s="82"/>
      <c r="D213" s="81" t="s">
        <v>195</v>
      </c>
    </row>
    <row r="214" spans="3:4" ht="15" customHeight="1" thickBot="1" x14ac:dyDescent="0.3">
      <c r="C214" s="79">
        <v>53</v>
      </c>
      <c r="D214" s="80" t="s">
        <v>79</v>
      </c>
    </row>
    <row r="215" spans="3:4" ht="15" customHeight="1" x14ac:dyDescent="0.25">
      <c r="C215" s="83"/>
      <c r="D215" s="90" t="s">
        <v>79</v>
      </c>
    </row>
    <row r="216" spans="3:4" ht="15" customHeight="1" thickBot="1" x14ac:dyDescent="0.3">
      <c r="C216" s="38"/>
      <c r="D216" s="87" t="s">
        <v>236</v>
      </c>
    </row>
    <row r="217" spans="3:4" ht="15" customHeight="1" thickBot="1" x14ac:dyDescent="0.3">
      <c r="C217" s="79">
        <v>54</v>
      </c>
      <c r="D217" s="80" t="s">
        <v>12</v>
      </c>
    </row>
    <row r="218" spans="3:4" ht="15" customHeight="1" x14ac:dyDescent="0.25">
      <c r="C218" s="83"/>
      <c r="D218" s="90" t="s">
        <v>219</v>
      </c>
    </row>
    <row r="219" spans="3:4" ht="15" customHeight="1" x14ac:dyDescent="0.25">
      <c r="C219" s="38"/>
      <c r="D219" s="87" t="s">
        <v>220</v>
      </c>
    </row>
    <row r="220" spans="3:4" ht="15" customHeight="1" x14ac:dyDescent="0.25">
      <c r="C220" s="38"/>
      <c r="D220" s="87" t="s">
        <v>221</v>
      </c>
    </row>
    <row r="221" spans="3:4" ht="15" customHeight="1" x14ac:dyDescent="0.25">
      <c r="C221" s="38"/>
      <c r="D221" s="87" t="s">
        <v>222</v>
      </c>
    </row>
    <row r="222" spans="3:4" ht="15" customHeight="1" x14ac:dyDescent="0.25">
      <c r="C222" s="38"/>
      <c r="D222" s="87" t="s">
        <v>223</v>
      </c>
    </row>
    <row r="223" spans="3:4" ht="15" customHeight="1" x14ac:dyDescent="0.25">
      <c r="C223" s="38"/>
      <c r="D223" s="87" t="s">
        <v>224</v>
      </c>
    </row>
    <row r="224" spans="3:4" ht="15" customHeight="1" x14ac:dyDescent="0.25">
      <c r="C224" s="38"/>
      <c r="D224" s="87" t="s">
        <v>225</v>
      </c>
    </row>
    <row r="225" spans="3:4" ht="15" customHeight="1" x14ac:dyDescent="0.25">
      <c r="C225" s="38"/>
      <c r="D225" s="87" t="s">
        <v>226</v>
      </c>
    </row>
    <row r="226" spans="3:4" ht="15" customHeight="1" x14ac:dyDescent="0.25">
      <c r="C226" s="38"/>
      <c r="D226" s="87" t="s">
        <v>227</v>
      </c>
    </row>
    <row r="227" spans="3:4" ht="15" customHeight="1" x14ac:dyDescent="0.25">
      <c r="C227" s="38"/>
      <c r="D227" s="87" t="s">
        <v>228</v>
      </c>
    </row>
    <row r="228" spans="3:4" ht="15" customHeight="1" x14ac:dyDescent="0.25">
      <c r="C228" s="38"/>
      <c r="D228" s="87" t="s">
        <v>229</v>
      </c>
    </row>
    <row r="229" spans="3:4" ht="15" customHeight="1" x14ac:dyDescent="0.25">
      <c r="C229" s="38"/>
      <c r="D229" s="87" t="s">
        <v>237</v>
      </c>
    </row>
    <row r="230" spans="3:4" ht="15" customHeight="1" x14ac:dyDescent="0.25">
      <c r="C230" s="38"/>
      <c r="D230" s="87" t="s">
        <v>230</v>
      </c>
    </row>
    <row r="231" spans="3:4" ht="15" customHeight="1" x14ac:dyDescent="0.25">
      <c r="C231" s="38"/>
      <c r="D231" s="87" t="s">
        <v>231</v>
      </c>
    </row>
    <row r="232" spans="3:4" ht="15" customHeight="1" x14ac:dyDescent="0.25">
      <c r="C232" s="38"/>
      <c r="D232" s="87" t="s">
        <v>232</v>
      </c>
    </row>
    <row r="233" spans="3:4" ht="15" customHeight="1" x14ac:dyDescent="0.25">
      <c r="C233" s="38"/>
      <c r="D233" s="87" t="s">
        <v>233</v>
      </c>
    </row>
    <row r="234" spans="3:4" ht="15" customHeight="1" x14ac:dyDescent="0.25">
      <c r="C234" s="38"/>
      <c r="D234" s="87" t="s">
        <v>234</v>
      </c>
    </row>
    <row r="235" spans="3:4" ht="15" customHeight="1" x14ac:dyDescent="0.25">
      <c r="C235" s="38"/>
      <c r="D235" s="87" t="s">
        <v>235</v>
      </c>
    </row>
    <row r="236" spans="3:4" ht="15" customHeight="1" x14ac:dyDescent="0.25">
      <c r="C236" s="38"/>
      <c r="D236" s="87" t="s">
        <v>238</v>
      </c>
    </row>
    <row r="237" spans="3:4" ht="15" customHeight="1" x14ac:dyDescent="0.25">
      <c r="C237" s="91"/>
      <c r="D237" s="87" t="s">
        <v>239</v>
      </c>
    </row>
    <row r="238" spans="3:4" ht="15" customHeight="1" x14ac:dyDescent="0.25">
      <c r="C238" s="38"/>
      <c r="D238" s="98" t="s">
        <v>275</v>
      </c>
    </row>
    <row r="239" spans="3:4" ht="15" customHeight="1" x14ac:dyDescent="0.25">
      <c r="C239" s="91"/>
      <c r="D239" s="98" t="s">
        <v>268</v>
      </c>
    </row>
    <row r="240" spans="3:4" ht="15" customHeight="1" x14ac:dyDescent="0.25">
      <c r="C240" s="91"/>
      <c r="D240" s="98" t="s">
        <v>269</v>
      </c>
    </row>
    <row r="241" spans="3:4" ht="15" customHeight="1" x14ac:dyDescent="0.25">
      <c r="C241" s="91"/>
      <c r="D241" s="98" t="s">
        <v>270</v>
      </c>
    </row>
    <row r="242" spans="3:4" ht="15" customHeight="1" x14ac:dyDescent="0.25">
      <c r="C242" s="91"/>
      <c r="D242" s="98" t="s">
        <v>271</v>
      </c>
    </row>
    <row r="243" spans="3:4" ht="15" customHeight="1" x14ac:dyDescent="0.25">
      <c r="C243" s="91"/>
      <c r="D243" s="98" t="s">
        <v>272</v>
      </c>
    </row>
    <row r="244" spans="3:4" ht="15" customHeight="1" x14ac:dyDescent="0.25">
      <c r="C244" s="91"/>
      <c r="D244" s="98" t="s">
        <v>273</v>
      </c>
    </row>
    <row r="245" spans="3:4" ht="15" customHeight="1" thickBot="1" x14ac:dyDescent="0.3">
      <c r="C245" s="91"/>
      <c r="D245" s="98" t="s">
        <v>274</v>
      </c>
    </row>
    <row r="246" spans="3:4" ht="15" customHeight="1" thickBot="1" x14ac:dyDescent="0.3">
      <c r="C246" s="79">
        <v>55</v>
      </c>
      <c r="D246" s="86" t="s">
        <v>11</v>
      </c>
    </row>
    <row r="247" spans="3:4" ht="15" customHeight="1" x14ac:dyDescent="0.25">
      <c r="C247" s="78"/>
      <c r="D247" s="88" t="s">
        <v>210</v>
      </c>
    </row>
    <row r="248" spans="3:4" ht="15" customHeight="1" x14ac:dyDescent="0.25">
      <c r="C248" s="78"/>
      <c r="D248" s="77" t="s">
        <v>211</v>
      </c>
    </row>
    <row r="249" spans="3:4" ht="15" customHeight="1" x14ac:dyDescent="0.25">
      <c r="C249" s="78"/>
      <c r="D249" s="77" t="s">
        <v>212</v>
      </c>
    </row>
    <row r="250" spans="3:4" ht="15" customHeight="1" x14ac:dyDescent="0.25">
      <c r="C250" s="78"/>
      <c r="D250" s="77" t="s">
        <v>213</v>
      </c>
    </row>
    <row r="251" spans="3:4" ht="15" customHeight="1" x14ac:dyDescent="0.25">
      <c r="C251" s="78"/>
      <c r="D251" s="77" t="s">
        <v>214</v>
      </c>
    </row>
    <row r="252" spans="3:4" ht="15" customHeight="1" x14ac:dyDescent="0.25">
      <c r="C252" s="78"/>
      <c r="D252" s="77" t="s">
        <v>215</v>
      </c>
    </row>
    <row r="253" spans="3:4" ht="15" customHeight="1" x14ac:dyDescent="0.25">
      <c r="C253" s="78"/>
      <c r="D253" s="77" t="s">
        <v>216</v>
      </c>
    </row>
    <row r="254" spans="3:4" ht="15" customHeight="1" x14ac:dyDescent="0.25">
      <c r="C254" s="78"/>
      <c r="D254" s="77" t="s">
        <v>217</v>
      </c>
    </row>
    <row r="255" spans="3:4" ht="15" customHeight="1" thickBot="1" x14ac:dyDescent="0.3">
      <c r="C255" s="89"/>
      <c r="D255" s="87" t="s">
        <v>218</v>
      </c>
    </row>
    <row r="256" spans="3:4" ht="15" customHeight="1" thickBot="1" x14ac:dyDescent="0.3">
      <c r="C256" s="79">
        <v>56</v>
      </c>
      <c r="D256" s="80" t="s">
        <v>10</v>
      </c>
    </row>
    <row r="257" spans="3:4" ht="15" customHeight="1" x14ac:dyDescent="0.25">
      <c r="C257" s="39"/>
      <c r="D257" s="88" t="s">
        <v>199</v>
      </c>
    </row>
    <row r="258" spans="3:4" ht="15" customHeight="1" thickBot="1" x14ac:dyDescent="0.3">
      <c r="C258" s="38"/>
      <c r="D258" s="87" t="s">
        <v>200</v>
      </c>
    </row>
    <row r="259" spans="3:4" ht="15" customHeight="1" thickBot="1" x14ac:dyDescent="0.3">
      <c r="C259" s="79">
        <v>57</v>
      </c>
      <c r="D259" s="80" t="s">
        <v>9</v>
      </c>
    </row>
    <row r="260" spans="3:4" ht="15" customHeight="1" thickBot="1" x14ac:dyDescent="0.3">
      <c r="C260" s="83"/>
      <c r="D260" s="62" t="s">
        <v>198</v>
      </c>
    </row>
    <row r="261" spans="3:4" ht="15" customHeight="1" thickBot="1" x14ac:dyDescent="0.3">
      <c r="C261" s="79">
        <v>58</v>
      </c>
      <c r="D261" s="80" t="s">
        <v>8</v>
      </c>
    </row>
    <row r="262" spans="3:4" s="103" customFormat="1" ht="15" customHeight="1" x14ac:dyDescent="0.25">
      <c r="C262" s="101"/>
      <c r="D262" s="102" t="s">
        <v>312</v>
      </c>
    </row>
    <row r="263" spans="3:4" ht="15" customHeight="1" thickBot="1" x14ac:dyDescent="0.3">
      <c r="C263" s="92"/>
      <c r="D263" s="46" t="s">
        <v>299</v>
      </c>
    </row>
    <row r="264" spans="3:4" ht="15" customHeight="1" thickBot="1" x14ac:dyDescent="0.3">
      <c r="C264" s="79">
        <v>59</v>
      </c>
      <c r="D264" s="80" t="s">
        <v>7</v>
      </c>
    </row>
    <row r="265" spans="3:4" x14ac:dyDescent="0.25">
      <c r="C265" s="41"/>
      <c r="D265" s="77" t="s">
        <v>201</v>
      </c>
    </row>
    <row r="266" spans="3:4" x14ac:dyDescent="0.25">
      <c r="C266" s="41"/>
      <c r="D266" s="40" t="s">
        <v>202</v>
      </c>
    </row>
    <row r="267" spans="3:4" x14ac:dyDescent="0.25">
      <c r="C267" s="41"/>
      <c r="D267" s="77" t="s">
        <v>203</v>
      </c>
    </row>
    <row r="268" spans="3:4" x14ac:dyDescent="0.25">
      <c r="C268" s="41"/>
      <c r="D268" s="77" t="s">
        <v>204</v>
      </c>
    </row>
    <row r="269" spans="3:4" ht="15.75" thickBot="1" x14ac:dyDescent="0.3">
      <c r="C269" s="41"/>
      <c r="D269" s="77" t="s">
        <v>205</v>
      </c>
    </row>
    <row r="270" spans="3:4" ht="15" customHeight="1" thickBot="1" x14ac:dyDescent="0.3">
      <c r="C270" s="79">
        <v>60</v>
      </c>
      <c r="D270" s="80" t="s">
        <v>6</v>
      </c>
    </row>
    <row r="271" spans="3:4" ht="15.75" thickBot="1" x14ac:dyDescent="0.3">
      <c r="C271" s="93"/>
      <c r="D271" s="96" t="s">
        <v>300</v>
      </c>
    </row>
    <row r="272" spans="3:4" ht="15" customHeight="1" thickBot="1" x14ac:dyDescent="0.3">
      <c r="C272" s="79">
        <v>61</v>
      </c>
      <c r="D272" s="80" t="s">
        <v>5</v>
      </c>
    </row>
    <row r="273" spans="3:4" ht="15" customHeight="1" x14ac:dyDescent="0.25">
      <c r="C273" s="92"/>
      <c r="D273" s="46" t="s">
        <v>282</v>
      </c>
    </row>
    <row r="274" spans="3:4" ht="15" customHeight="1" x14ac:dyDescent="0.25">
      <c r="C274" s="93"/>
      <c r="D274" s="4" t="s">
        <v>283</v>
      </c>
    </row>
  </sheetData>
  <mergeCells count="3">
    <mergeCell ref="C3:D3"/>
    <mergeCell ref="C5:C6"/>
    <mergeCell ref="D5:D6"/>
  </mergeCells>
  <pageMargins left="0.7" right="0.7" top="0.75" bottom="0.75" header="0.3" footer="0.3"/>
  <pageSetup paperSize="9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5:V133"/>
  <sheetViews>
    <sheetView topLeftCell="A38" zoomScaleNormal="100" workbookViewId="0">
      <selection activeCell="D21" sqref="D21"/>
    </sheetView>
  </sheetViews>
  <sheetFormatPr defaultRowHeight="15" x14ac:dyDescent="0.25"/>
  <cols>
    <col min="3" max="3" width="9.140625" style="27"/>
    <col min="4" max="4" width="49.7109375" customWidth="1"/>
    <col min="5" max="5" width="8.85546875" customWidth="1"/>
    <col min="6" max="7" width="8.85546875" hidden="1" customWidth="1"/>
    <col min="8" max="14" width="8.85546875" customWidth="1"/>
    <col min="15" max="15" width="10" customWidth="1"/>
    <col min="16" max="16" width="10.28515625" customWidth="1"/>
    <col min="19" max="19" width="18.42578125" customWidth="1"/>
    <col min="20" max="20" width="21.7109375" customWidth="1"/>
  </cols>
  <sheetData>
    <row r="5" spans="3:16" x14ac:dyDescent="0.25">
      <c r="C5" s="112" t="s">
        <v>83</v>
      </c>
      <c r="D5" s="106" t="s">
        <v>68</v>
      </c>
      <c r="E5" s="106" t="s">
        <v>55</v>
      </c>
      <c r="F5" s="4"/>
      <c r="G5" s="106" t="s">
        <v>57</v>
      </c>
      <c r="H5" s="116" t="s">
        <v>65</v>
      </c>
      <c r="I5" s="116"/>
      <c r="J5" s="116"/>
      <c r="K5" s="116"/>
      <c r="L5" s="116"/>
      <c r="M5" s="116"/>
      <c r="N5" s="28" t="s">
        <v>88</v>
      </c>
      <c r="O5" s="64" t="s">
        <v>66</v>
      </c>
      <c r="P5" s="114" t="s">
        <v>111</v>
      </c>
    </row>
    <row r="6" spans="3:16" ht="30.6" customHeight="1" thickBot="1" x14ac:dyDescent="0.3">
      <c r="C6" s="113"/>
      <c r="D6" s="112"/>
      <c r="E6" s="112"/>
      <c r="F6" s="43" t="s">
        <v>56</v>
      </c>
      <c r="G6" s="112"/>
      <c r="H6" s="44" t="s">
        <v>58</v>
      </c>
      <c r="I6" s="36" t="s">
        <v>62</v>
      </c>
      <c r="J6" s="36" t="s">
        <v>108</v>
      </c>
      <c r="K6" s="36" t="s">
        <v>109</v>
      </c>
      <c r="L6" s="36" t="s">
        <v>60</v>
      </c>
      <c r="M6" s="36" t="s">
        <v>61</v>
      </c>
      <c r="N6" s="44" t="s">
        <v>89</v>
      </c>
      <c r="O6" s="65" t="s">
        <v>113</v>
      </c>
      <c r="P6" s="115"/>
    </row>
    <row r="7" spans="3:16" ht="15" customHeight="1" thickBot="1" x14ac:dyDescent="0.3">
      <c r="C7" s="48">
        <v>1</v>
      </c>
      <c r="D7" s="49" t="s">
        <v>2</v>
      </c>
      <c r="E7" s="49">
        <v>10.025</v>
      </c>
      <c r="F7" s="49">
        <v>4476.09</v>
      </c>
      <c r="G7" s="50">
        <f t="shared" ref="G7:G52" si="0">(E7/F7)*100</f>
        <v>0.223967793319616</v>
      </c>
      <c r="H7" s="49">
        <f>SUM(H8:H10)</f>
        <v>4.8120000000000003</v>
      </c>
      <c r="I7" s="49">
        <f t="shared" ref="I7:O7" si="1">SUM(I8:I10)</f>
        <v>0.184</v>
      </c>
      <c r="J7" s="49">
        <f t="shared" si="1"/>
        <v>2.0999999999999996</v>
      </c>
      <c r="K7" s="49">
        <f t="shared" si="1"/>
        <v>0</v>
      </c>
      <c r="L7" s="49">
        <f t="shared" si="1"/>
        <v>0</v>
      </c>
      <c r="M7" s="49">
        <f t="shared" si="1"/>
        <v>0</v>
      </c>
      <c r="N7" s="49">
        <f t="shared" si="1"/>
        <v>0</v>
      </c>
      <c r="O7" s="66">
        <f t="shared" si="1"/>
        <v>0</v>
      </c>
      <c r="P7" s="72">
        <v>1</v>
      </c>
    </row>
    <row r="8" spans="3:16" ht="15" customHeight="1" x14ac:dyDescent="0.25">
      <c r="C8" s="45"/>
      <c r="D8" s="46" t="s">
        <v>85</v>
      </c>
      <c r="E8" s="46"/>
      <c r="F8" s="46"/>
      <c r="G8" s="47"/>
      <c r="H8" s="46">
        <v>4.8120000000000003</v>
      </c>
      <c r="I8" s="46"/>
      <c r="J8" s="46">
        <v>0.7</v>
      </c>
      <c r="K8" s="46"/>
      <c r="L8" s="46"/>
      <c r="M8" s="46"/>
      <c r="N8" s="46"/>
      <c r="O8" s="67"/>
      <c r="P8" s="73" t="s">
        <v>112</v>
      </c>
    </row>
    <row r="9" spans="3:16" ht="15" customHeight="1" x14ac:dyDescent="0.25">
      <c r="C9" s="35"/>
      <c r="D9" s="4" t="s">
        <v>86</v>
      </c>
      <c r="E9" s="4"/>
      <c r="F9" s="4"/>
      <c r="G9" s="6"/>
      <c r="H9" s="4"/>
      <c r="I9" s="4">
        <v>0.184</v>
      </c>
      <c r="J9" s="4"/>
      <c r="K9" s="4"/>
      <c r="L9" s="4"/>
      <c r="M9" s="4"/>
      <c r="N9" s="4"/>
      <c r="O9" s="68"/>
      <c r="P9" s="73" t="s">
        <v>114</v>
      </c>
    </row>
    <row r="10" spans="3:16" ht="15" customHeight="1" thickBot="1" x14ac:dyDescent="0.3">
      <c r="C10" s="51"/>
      <c r="D10" s="52" t="s">
        <v>87</v>
      </c>
      <c r="E10" s="52"/>
      <c r="F10" s="52"/>
      <c r="G10" s="53"/>
      <c r="H10" s="52"/>
      <c r="I10" s="52"/>
      <c r="J10" s="52">
        <v>1.4</v>
      </c>
      <c r="K10" s="52"/>
      <c r="L10" s="52"/>
      <c r="M10" s="52"/>
      <c r="N10" s="52"/>
      <c r="O10" s="69"/>
      <c r="P10" s="73" t="s">
        <v>115</v>
      </c>
    </row>
    <row r="11" spans="3:16" ht="15" customHeight="1" thickBot="1" x14ac:dyDescent="0.3">
      <c r="C11" s="48">
        <v>2</v>
      </c>
      <c r="D11" s="49" t="s">
        <v>3</v>
      </c>
      <c r="E11" s="49">
        <v>81.233000000000004</v>
      </c>
      <c r="F11" s="49">
        <v>4476.09</v>
      </c>
      <c r="G11" s="50">
        <f t="shared" si="0"/>
        <v>1.8148205241628297</v>
      </c>
      <c r="H11" s="49">
        <v>30.076000000000001</v>
      </c>
      <c r="I11" s="49">
        <v>0.74</v>
      </c>
      <c r="J11" s="49">
        <v>4</v>
      </c>
      <c r="K11" s="49">
        <v>0.40600000000000003</v>
      </c>
      <c r="L11" s="49">
        <v>0</v>
      </c>
      <c r="M11" s="49">
        <v>0</v>
      </c>
      <c r="N11" s="49">
        <f>N12+N13</f>
        <v>12</v>
      </c>
      <c r="O11" s="66">
        <v>2.95</v>
      </c>
      <c r="P11" s="74" t="s">
        <v>116</v>
      </c>
    </row>
    <row r="12" spans="3:16" ht="15" customHeight="1" x14ac:dyDescent="0.25">
      <c r="C12" s="45"/>
      <c r="D12" s="54" t="s">
        <v>91</v>
      </c>
      <c r="E12" s="46"/>
      <c r="F12" s="46"/>
      <c r="G12" s="47"/>
      <c r="H12" s="46">
        <v>25.576000000000001</v>
      </c>
      <c r="I12" s="46">
        <f>0.46+0.28</f>
        <v>0.74</v>
      </c>
      <c r="J12" s="46">
        <v>4</v>
      </c>
      <c r="K12" s="46">
        <v>0.40600000000000003</v>
      </c>
      <c r="L12" s="46"/>
      <c r="M12" s="46"/>
      <c r="N12" s="46">
        <v>9</v>
      </c>
      <c r="O12" s="67">
        <v>2.2000000000000002</v>
      </c>
      <c r="P12" s="73" t="s">
        <v>117</v>
      </c>
    </row>
    <row r="13" spans="3:16" ht="15" customHeight="1" thickBot="1" x14ac:dyDescent="0.3">
      <c r="C13" s="51"/>
      <c r="D13" s="55" t="s">
        <v>90</v>
      </c>
      <c r="E13" s="52"/>
      <c r="F13" s="52"/>
      <c r="G13" s="53"/>
      <c r="H13" s="52">
        <v>4.5</v>
      </c>
      <c r="I13" s="52"/>
      <c r="J13" s="52"/>
      <c r="K13" s="52"/>
      <c r="L13" s="52"/>
      <c r="M13" s="52"/>
      <c r="N13" s="52">
        <v>3</v>
      </c>
      <c r="O13" s="69">
        <v>0.75</v>
      </c>
      <c r="P13" s="73" t="s">
        <v>125</v>
      </c>
    </row>
    <row r="14" spans="3:16" ht="15" customHeight="1" thickBot="1" x14ac:dyDescent="0.3">
      <c r="C14" s="48">
        <v>3</v>
      </c>
      <c r="D14" s="49" t="s">
        <v>4</v>
      </c>
      <c r="E14" s="49">
        <v>0.91300000000000003</v>
      </c>
      <c r="F14" s="49">
        <v>4476.09</v>
      </c>
      <c r="G14" s="50">
        <f t="shared" si="0"/>
        <v>2.0397266364170514E-2</v>
      </c>
      <c r="H14" s="49">
        <v>0</v>
      </c>
      <c r="I14" s="49">
        <v>0.33800000000000002</v>
      </c>
      <c r="J14" s="49">
        <v>0</v>
      </c>
      <c r="K14" s="49">
        <v>0</v>
      </c>
      <c r="L14" s="49">
        <v>0</v>
      </c>
      <c r="M14" s="49">
        <v>0</v>
      </c>
      <c r="N14" s="49">
        <v>0</v>
      </c>
      <c r="O14" s="66">
        <v>0</v>
      </c>
      <c r="P14" s="74" t="s">
        <v>118</v>
      </c>
    </row>
    <row r="15" spans="3:16" ht="15" customHeight="1" x14ac:dyDescent="0.25">
      <c r="C15" s="45"/>
      <c r="D15" s="54" t="s">
        <v>92</v>
      </c>
      <c r="E15" s="46"/>
      <c r="F15" s="46"/>
      <c r="G15" s="47"/>
      <c r="H15" s="46"/>
      <c r="I15" s="46">
        <v>0.188</v>
      </c>
      <c r="J15" s="46"/>
      <c r="K15" s="46"/>
      <c r="L15" s="46"/>
      <c r="M15" s="46"/>
      <c r="N15" s="46"/>
      <c r="O15" s="67"/>
      <c r="P15" s="73" t="s">
        <v>126</v>
      </c>
    </row>
    <row r="16" spans="3:16" ht="15" customHeight="1" thickBot="1" x14ac:dyDescent="0.3">
      <c r="C16" s="51"/>
      <c r="D16" s="55" t="s">
        <v>93</v>
      </c>
      <c r="E16" s="52"/>
      <c r="F16" s="52"/>
      <c r="G16" s="53"/>
      <c r="H16" s="52"/>
      <c r="I16" s="52">
        <v>0.15</v>
      </c>
      <c r="J16" s="52"/>
      <c r="K16" s="52"/>
      <c r="L16" s="52"/>
      <c r="M16" s="52"/>
      <c r="N16" s="52"/>
      <c r="O16" s="69"/>
      <c r="P16" s="75" t="s">
        <v>127</v>
      </c>
    </row>
    <row r="17" spans="3:20" ht="15" customHeight="1" thickBot="1" x14ac:dyDescent="0.3">
      <c r="C17" s="48">
        <v>4</v>
      </c>
      <c r="D17" s="49" t="s">
        <v>27</v>
      </c>
      <c r="E17" s="49">
        <v>2.6240000000000001</v>
      </c>
      <c r="F17" s="49">
        <v>4476.09</v>
      </c>
      <c r="G17" s="50">
        <f t="shared" si="0"/>
        <v>5.8622592485852602E-2</v>
      </c>
      <c r="H17" s="49">
        <v>0</v>
      </c>
      <c r="I17" s="49">
        <v>0.12</v>
      </c>
      <c r="J17" s="49">
        <v>0</v>
      </c>
      <c r="K17" s="49">
        <v>0</v>
      </c>
      <c r="L17" s="49">
        <v>0</v>
      </c>
      <c r="M17" s="49">
        <v>0</v>
      </c>
      <c r="N17" s="49">
        <v>1</v>
      </c>
      <c r="O17" s="66">
        <v>0.4</v>
      </c>
      <c r="P17" s="74" t="s">
        <v>119</v>
      </c>
    </row>
    <row r="18" spans="3:20" ht="15" customHeight="1" thickBot="1" x14ac:dyDescent="0.3">
      <c r="C18" s="56"/>
      <c r="D18" s="57" t="s">
        <v>94</v>
      </c>
      <c r="E18" s="58"/>
      <c r="F18" s="58"/>
      <c r="G18" s="59"/>
      <c r="H18" s="58"/>
      <c r="I18" s="58">
        <v>0.12</v>
      </c>
      <c r="J18" s="58"/>
      <c r="K18" s="58"/>
      <c r="L18" s="58"/>
      <c r="M18" s="58"/>
      <c r="N18" s="58">
        <v>1</v>
      </c>
      <c r="O18" s="70">
        <v>0.4</v>
      </c>
      <c r="P18" s="76" t="s">
        <v>128</v>
      </c>
    </row>
    <row r="19" spans="3:20" ht="15" customHeight="1" thickBot="1" x14ac:dyDescent="0.3">
      <c r="C19" s="48">
        <v>5</v>
      </c>
      <c r="D19" s="49" t="s">
        <v>28</v>
      </c>
      <c r="E19" s="49">
        <v>17.84</v>
      </c>
      <c r="F19" s="49">
        <v>4476.09</v>
      </c>
      <c r="G19" s="50">
        <f t="shared" si="0"/>
        <v>0.39856213793735151</v>
      </c>
      <c r="H19" s="49">
        <f>H20+H21+H22</f>
        <v>3.3570000000000002</v>
      </c>
      <c r="I19" s="49">
        <v>0.22</v>
      </c>
      <c r="J19" s="49">
        <v>0.6</v>
      </c>
      <c r="K19" s="49">
        <v>0</v>
      </c>
      <c r="L19" s="49">
        <v>0</v>
      </c>
      <c r="M19" s="49">
        <v>0</v>
      </c>
      <c r="N19" s="49">
        <v>3</v>
      </c>
      <c r="O19" s="66">
        <f>O20+O21+O22</f>
        <v>1.06</v>
      </c>
      <c r="P19" s="74" t="s">
        <v>120</v>
      </c>
    </row>
    <row r="20" spans="3:20" ht="15" customHeight="1" x14ac:dyDescent="0.25">
      <c r="C20" s="31"/>
      <c r="D20" s="54" t="s">
        <v>95</v>
      </c>
      <c r="E20" s="46"/>
      <c r="F20" s="46"/>
      <c r="G20" s="47"/>
      <c r="H20" s="46">
        <v>2.31</v>
      </c>
      <c r="I20" s="46">
        <v>0.22</v>
      </c>
      <c r="J20" s="46">
        <v>0.6</v>
      </c>
      <c r="K20" s="46">
        <v>1.113</v>
      </c>
      <c r="L20" s="46"/>
      <c r="M20" s="46"/>
      <c r="N20" s="46">
        <v>2</v>
      </c>
      <c r="O20" s="67">
        <v>0.66</v>
      </c>
      <c r="P20" s="73" t="s">
        <v>129</v>
      </c>
    </row>
    <row r="21" spans="3:20" ht="15" customHeight="1" x14ac:dyDescent="0.25">
      <c r="C21" s="28"/>
      <c r="D21" s="34" t="s">
        <v>96</v>
      </c>
      <c r="E21" s="4"/>
      <c r="F21" s="4"/>
      <c r="G21" s="6"/>
      <c r="H21" s="4">
        <v>0.92300000000000004</v>
      </c>
      <c r="I21" s="4"/>
      <c r="J21" s="4">
        <v>0.05</v>
      </c>
      <c r="K21" s="5"/>
      <c r="L21" s="4"/>
      <c r="M21" s="4"/>
      <c r="N21" s="4"/>
      <c r="O21" s="68"/>
      <c r="P21" s="73" t="s">
        <v>130</v>
      </c>
    </row>
    <row r="22" spans="3:20" ht="15" customHeight="1" thickBot="1" x14ac:dyDescent="0.3">
      <c r="C22" s="30"/>
      <c r="D22" s="55" t="s">
        <v>97</v>
      </c>
      <c r="E22" s="52"/>
      <c r="F22" s="52"/>
      <c r="G22" s="53"/>
      <c r="H22" s="52">
        <v>0.124</v>
      </c>
      <c r="I22" s="52"/>
      <c r="J22" s="52"/>
      <c r="K22" s="52"/>
      <c r="L22" s="52"/>
      <c r="M22" s="52"/>
      <c r="N22" s="52">
        <v>1</v>
      </c>
      <c r="O22" s="69">
        <v>0.4</v>
      </c>
      <c r="P22" s="73" t="s">
        <v>131</v>
      </c>
    </row>
    <row r="23" spans="3:20" ht="15" customHeight="1" thickBot="1" x14ac:dyDescent="0.3">
      <c r="C23" s="48">
        <v>6</v>
      </c>
      <c r="D23" s="49" t="s">
        <v>31</v>
      </c>
      <c r="E23" s="49">
        <v>8.8559999999999999</v>
      </c>
      <c r="F23" s="49">
        <v>4476.09</v>
      </c>
      <c r="G23" s="50">
        <f t="shared" si="0"/>
        <v>0.19785124963975254</v>
      </c>
      <c r="H23" s="49">
        <v>0</v>
      </c>
      <c r="I23" s="49">
        <v>1.2769999999999999</v>
      </c>
      <c r="J23" s="49">
        <v>0</v>
      </c>
      <c r="K23" s="49">
        <v>0.68799999999999994</v>
      </c>
      <c r="L23" s="49">
        <v>0</v>
      </c>
      <c r="M23" s="49">
        <v>0</v>
      </c>
      <c r="N23" s="49">
        <v>1</v>
      </c>
      <c r="O23" s="66">
        <v>0.8</v>
      </c>
      <c r="P23" s="74" t="s">
        <v>121</v>
      </c>
      <c r="Q23" s="16"/>
      <c r="R23" s="16"/>
      <c r="S23" s="16"/>
      <c r="T23" s="16"/>
    </row>
    <row r="24" spans="3:20" ht="15" customHeight="1" thickBot="1" x14ac:dyDescent="0.3">
      <c r="C24" s="31"/>
      <c r="D24" s="54" t="s">
        <v>98</v>
      </c>
      <c r="E24" s="46"/>
      <c r="F24" s="46"/>
      <c r="G24" s="47"/>
      <c r="H24" s="46"/>
      <c r="I24" s="46">
        <v>1.2769999999999999</v>
      </c>
      <c r="J24" s="46"/>
      <c r="K24" s="46">
        <v>0.68799999999999994</v>
      </c>
      <c r="L24" s="46"/>
      <c r="M24" s="46"/>
      <c r="N24" s="46">
        <v>1</v>
      </c>
      <c r="O24" s="67">
        <v>0.8</v>
      </c>
      <c r="P24" s="73" t="s">
        <v>132</v>
      </c>
      <c r="Q24" s="16"/>
      <c r="R24" s="16"/>
      <c r="S24" s="16"/>
      <c r="T24" s="16"/>
    </row>
    <row r="25" spans="3:20" ht="15" hidden="1" customHeight="1" x14ac:dyDescent="0.25">
      <c r="C25" s="30">
        <v>7</v>
      </c>
      <c r="D25" s="60" t="s">
        <v>32</v>
      </c>
      <c r="E25" s="52">
        <v>25.998000000000001</v>
      </c>
      <c r="F25" s="52">
        <v>4476.09</v>
      </c>
      <c r="G25" s="53">
        <f t="shared" si="0"/>
        <v>0.58081942052103508</v>
      </c>
      <c r="H25" s="52">
        <f>0.692+8.54</f>
        <v>9.2319999999999993</v>
      </c>
      <c r="I25" s="52">
        <v>0.77500000000000002</v>
      </c>
      <c r="J25" s="52">
        <v>2.87</v>
      </c>
      <c r="K25" s="52">
        <v>0</v>
      </c>
      <c r="L25" s="52">
        <v>0</v>
      </c>
      <c r="M25" s="52">
        <v>0</v>
      </c>
      <c r="N25" s="52"/>
      <c r="O25" s="69">
        <v>0.48</v>
      </c>
      <c r="P25" s="75"/>
      <c r="Q25" s="16"/>
      <c r="R25" s="16"/>
      <c r="S25" s="16"/>
      <c r="T25" s="16"/>
    </row>
    <row r="26" spans="3:20" ht="15" customHeight="1" thickBot="1" x14ac:dyDescent="0.3">
      <c r="C26" s="48">
        <v>7</v>
      </c>
      <c r="D26" s="49" t="s">
        <v>33</v>
      </c>
      <c r="E26" s="49">
        <v>106.732</v>
      </c>
      <c r="F26" s="49">
        <v>4476.09</v>
      </c>
      <c r="G26" s="50">
        <f t="shared" si="0"/>
        <v>2.3844918221036666</v>
      </c>
      <c r="H26" s="49">
        <v>14.565</v>
      </c>
      <c r="I26" s="49">
        <f>0.904+I33</f>
        <v>1.222</v>
      </c>
      <c r="J26" s="49">
        <f>J31+J32</f>
        <v>5.2240000000000002</v>
      </c>
      <c r="K26" s="49">
        <f>K28+K32</f>
        <v>8.7889999999999997</v>
      </c>
      <c r="L26" s="49">
        <v>0</v>
      </c>
      <c r="M26" s="49">
        <v>34.85</v>
      </c>
      <c r="N26" s="49">
        <v>5</v>
      </c>
      <c r="O26" s="66">
        <v>2.6</v>
      </c>
      <c r="P26" s="74" t="s">
        <v>122</v>
      </c>
      <c r="Q26" s="16"/>
      <c r="R26" s="16"/>
      <c r="S26" s="16"/>
      <c r="T26" s="16"/>
    </row>
    <row r="27" spans="3:20" ht="15" customHeight="1" x14ac:dyDescent="0.25">
      <c r="C27" s="45"/>
      <c r="D27" s="54" t="s">
        <v>103</v>
      </c>
      <c r="E27" s="46"/>
      <c r="F27" s="46"/>
      <c r="G27" s="47"/>
      <c r="H27" s="46"/>
      <c r="I27" s="46"/>
      <c r="J27" s="46"/>
      <c r="K27" s="46"/>
      <c r="L27" s="46"/>
      <c r="M27" s="46">
        <v>34.85</v>
      </c>
      <c r="N27" s="46"/>
      <c r="O27" s="67"/>
      <c r="P27" s="73" t="s">
        <v>133</v>
      </c>
      <c r="Q27" s="16"/>
      <c r="R27" s="16"/>
      <c r="S27" s="16"/>
      <c r="T27" s="16"/>
    </row>
    <row r="28" spans="3:20" ht="15" customHeight="1" x14ac:dyDescent="0.25">
      <c r="C28" s="35"/>
      <c r="D28" s="34" t="s">
        <v>102</v>
      </c>
      <c r="E28" s="4"/>
      <c r="F28" s="4"/>
      <c r="G28" s="6"/>
      <c r="H28" s="4"/>
      <c r="I28" s="4"/>
      <c r="J28" s="4"/>
      <c r="K28" s="4">
        <v>5.97</v>
      </c>
      <c r="L28" s="4"/>
      <c r="M28" s="4"/>
      <c r="N28" s="4"/>
      <c r="O28" s="68"/>
      <c r="P28" s="73" t="s">
        <v>134</v>
      </c>
      <c r="Q28" s="16"/>
      <c r="R28" s="16"/>
      <c r="S28" s="16"/>
      <c r="T28" s="16"/>
    </row>
    <row r="29" spans="3:20" ht="15" customHeight="1" x14ac:dyDescent="0.25">
      <c r="C29" s="35"/>
      <c r="D29" s="34" t="s">
        <v>101</v>
      </c>
      <c r="E29" s="4"/>
      <c r="F29" s="4"/>
      <c r="G29" s="6"/>
      <c r="H29" s="4"/>
      <c r="I29" s="4">
        <v>0.26500000000000001</v>
      </c>
      <c r="J29" s="4"/>
      <c r="K29" s="4"/>
      <c r="L29" s="4"/>
      <c r="M29" s="4"/>
      <c r="N29" s="4">
        <v>1</v>
      </c>
      <c r="O29" s="68">
        <v>0.4</v>
      </c>
      <c r="P29" s="73" t="s">
        <v>135</v>
      </c>
      <c r="Q29" s="16"/>
      <c r="R29" s="16"/>
      <c r="S29" s="16"/>
      <c r="T29" s="16"/>
    </row>
    <row r="30" spans="3:20" ht="15" customHeight="1" x14ac:dyDescent="0.25">
      <c r="C30" s="28"/>
      <c r="D30" s="34" t="s">
        <v>99</v>
      </c>
      <c r="E30" s="4"/>
      <c r="F30" s="4"/>
      <c r="G30" s="6"/>
      <c r="H30" s="4">
        <v>9.0649999999999995</v>
      </c>
      <c r="I30" s="4">
        <v>0.63900000000000001</v>
      </c>
      <c r="J30" s="4"/>
      <c r="K30" s="4"/>
      <c r="L30" s="4"/>
      <c r="M30" s="4"/>
      <c r="N30" s="4"/>
      <c r="O30" s="68"/>
      <c r="P30" s="73" t="s">
        <v>136</v>
      </c>
      <c r="Q30" s="16"/>
      <c r="R30" s="16"/>
      <c r="S30" s="16"/>
      <c r="T30" s="16"/>
    </row>
    <row r="31" spans="3:20" ht="15" customHeight="1" x14ac:dyDescent="0.25">
      <c r="C31" s="28"/>
      <c r="D31" s="34" t="s">
        <v>100</v>
      </c>
      <c r="E31" s="4"/>
      <c r="F31" s="4"/>
      <c r="G31" s="6"/>
      <c r="H31" s="4">
        <v>5.5</v>
      </c>
      <c r="I31" s="4"/>
      <c r="J31" s="4">
        <v>3</v>
      </c>
      <c r="K31" s="4"/>
      <c r="L31" s="4"/>
      <c r="M31" s="4"/>
      <c r="N31" s="4"/>
      <c r="O31" s="68"/>
      <c r="P31" s="73" t="s">
        <v>137</v>
      </c>
      <c r="Q31" s="16"/>
      <c r="R31" s="16"/>
      <c r="S31" s="16"/>
      <c r="T31" s="16"/>
    </row>
    <row r="32" spans="3:20" ht="15" customHeight="1" x14ac:dyDescent="0.25">
      <c r="C32" s="28"/>
      <c r="D32" s="34" t="s">
        <v>104</v>
      </c>
      <c r="E32" s="4"/>
      <c r="F32" s="4"/>
      <c r="G32" s="6"/>
      <c r="H32" s="4"/>
      <c r="I32" s="4"/>
      <c r="J32" s="4">
        <v>2.2240000000000002</v>
      </c>
      <c r="K32" s="4">
        <v>2.819</v>
      </c>
      <c r="L32" s="4"/>
      <c r="M32" s="4"/>
      <c r="N32" s="4">
        <v>4</v>
      </c>
      <c r="O32" s="68">
        <v>3.6</v>
      </c>
      <c r="P32" s="73" t="s">
        <v>138</v>
      </c>
      <c r="Q32" s="16"/>
      <c r="R32" s="16"/>
      <c r="S32" s="16"/>
      <c r="T32" s="16"/>
    </row>
    <row r="33" spans="3:22" ht="15" customHeight="1" thickBot="1" x14ac:dyDescent="0.3">
      <c r="C33" s="30"/>
      <c r="D33" s="55" t="s">
        <v>105</v>
      </c>
      <c r="E33" s="52"/>
      <c r="F33" s="52"/>
      <c r="G33" s="53"/>
      <c r="H33" s="52"/>
      <c r="I33" s="52">
        <v>0.318</v>
      </c>
      <c r="J33" s="52"/>
      <c r="K33" s="52"/>
      <c r="L33" s="52"/>
      <c r="M33" s="52"/>
      <c r="N33" s="52"/>
      <c r="O33" s="69"/>
      <c r="P33" s="73" t="s">
        <v>139</v>
      </c>
      <c r="Q33" s="16"/>
      <c r="R33" s="16"/>
      <c r="S33" s="16"/>
      <c r="T33" s="16"/>
    </row>
    <row r="34" spans="3:22" ht="15" customHeight="1" thickBot="1" x14ac:dyDescent="0.3">
      <c r="C34" s="48">
        <v>8</v>
      </c>
      <c r="D34" s="49" t="s">
        <v>34</v>
      </c>
      <c r="E34" s="49">
        <v>38.44</v>
      </c>
      <c r="F34" s="49">
        <v>4476.09</v>
      </c>
      <c r="G34" s="50">
        <f t="shared" si="0"/>
        <v>0.8587852344345176</v>
      </c>
      <c r="H34" s="49">
        <v>10.826000000000001</v>
      </c>
      <c r="I34" s="49">
        <v>0.876</v>
      </c>
      <c r="J34" s="49">
        <v>2.6179999999999999</v>
      </c>
      <c r="K34" s="49">
        <v>0.245</v>
      </c>
      <c r="L34" s="49">
        <v>0</v>
      </c>
      <c r="M34" s="49">
        <v>0</v>
      </c>
      <c r="N34" s="49">
        <v>7</v>
      </c>
      <c r="O34" s="66">
        <v>1.24</v>
      </c>
      <c r="P34" s="74" t="s">
        <v>123</v>
      </c>
    </row>
    <row r="35" spans="3:22" ht="15" customHeight="1" thickBot="1" x14ac:dyDescent="0.3">
      <c r="C35" s="56"/>
      <c r="D35" s="62" t="s">
        <v>106</v>
      </c>
      <c r="E35" s="58"/>
      <c r="F35" s="58"/>
      <c r="G35" s="59"/>
      <c r="H35" s="58">
        <v>10.826000000000001</v>
      </c>
      <c r="I35" s="58">
        <v>0.876</v>
      </c>
      <c r="J35" s="58">
        <v>2.6179999999999999</v>
      </c>
      <c r="K35" s="58">
        <v>0.245</v>
      </c>
      <c r="L35" s="58"/>
      <c r="M35" s="58"/>
      <c r="N35" s="63">
        <v>7</v>
      </c>
      <c r="O35" s="70">
        <v>1.24</v>
      </c>
      <c r="P35" s="76" t="s">
        <v>140</v>
      </c>
    </row>
    <row r="36" spans="3:22" ht="15" customHeight="1" thickBot="1" x14ac:dyDescent="0.3">
      <c r="C36" s="48">
        <v>9</v>
      </c>
      <c r="D36" s="49" t="s">
        <v>36</v>
      </c>
      <c r="E36" s="49">
        <v>9.8130000000000006</v>
      </c>
      <c r="F36" s="49">
        <v>4476.09</v>
      </c>
      <c r="G36" s="50">
        <f t="shared" si="0"/>
        <v>0.21923151679255778</v>
      </c>
      <c r="H36" s="49">
        <v>6.09</v>
      </c>
      <c r="I36" s="49">
        <v>0.251</v>
      </c>
      <c r="J36" s="49">
        <v>0</v>
      </c>
      <c r="K36" s="49">
        <v>0</v>
      </c>
      <c r="L36" s="49">
        <v>0</v>
      </c>
      <c r="M36" s="49">
        <v>0</v>
      </c>
      <c r="N36" s="49">
        <v>0</v>
      </c>
      <c r="O36" s="66">
        <v>0</v>
      </c>
      <c r="P36" s="74" t="s">
        <v>124</v>
      </c>
    </row>
    <row r="37" spans="3:22" ht="15" customHeight="1" x14ac:dyDescent="0.25">
      <c r="C37" s="31"/>
      <c r="D37" s="61" t="s">
        <v>107</v>
      </c>
      <c r="E37" s="46"/>
      <c r="F37" s="46"/>
      <c r="G37" s="47"/>
      <c r="H37" s="46">
        <v>6.09</v>
      </c>
      <c r="I37" s="46">
        <v>0.251</v>
      </c>
      <c r="J37" s="46"/>
      <c r="K37" s="46"/>
      <c r="L37" s="46"/>
      <c r="M37" s="46"/>
      <c r="N37" s="46"/>
      <c r="O37" s="67"/>
      <c r="P37" s="73" t="s">
        <v>141</v>
      </c>
    </row>
    <row r="38" spans="3:22" ht="15" customHeight="1" x14ac:dyDescent="0.25">
      <c r="C38" s="28">
        <v>11</v>
      </c>
      <c r="D38" s="32" t="s">
        <v>37</v>
      </c>
      <c r="E38" s="1">
        <v>5.3</v>
      </c>
      <c r="F38" s="1">
        <v>4476.09</v>
      </c>
      <c r="G38" s="3">
        <f t="shared" si="0"/>
        <v>0.11840691317645533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/>
      <c r="O38" s="71">
        <v>1.05</v>
      </c>
      <c r="P38" s="1"/>
    </row>
    <row r="39" spans="3:22" ht="15" customHeight="1" x14ac:dyDescent="0.25">
      <c r="C39" s="28">
        <v>12</v>
      </c>
      <c r="D39" s="32" t="s">
        <v>38</v>
      </c>
      <c r="E39" s="1">
        <v>12.804</v>
      </c>
      <c r="F39" s="1">
        <v>4476.09</v>
      </c>
      <c r="G39" s="3">
        <f t="shared" si="0"/>
        <v>0.28605322949270456</v>
      </c>
      <c r="H39" s="1">
        <v>6.7679999999999998</v>
      </c>
      <c r="I39" s="1">
        <v>0</v>
      </c>
      <c r="J39" s="1">
        <v>0.32</v>
      </c>
      <c r="K39" s="1">
        <v>0</v>
      </c>
      <c r="L39" s="1">
        <v>0</v>
      </c>
      <c r="M39" s="1">
        <v>0</v>
      </c>
      <c r="N39" s="1"/>
      <c r="O39" s="1">
        <v>0.4</v>
      </c>
    </row>
    <row r="40" spans="3:22" ht="15" customHeight="1" x14ac:dyDescent="0.25">
      <c r="C40" s="28">
        <v>13</v>
      </c>
      <c r="D40" s="32" t="s">
        <v>40</v>
      </c>
      <c r="E40" s="1">
        <v>23.93</v>
      </c>
      <c r="F40" s="1">
        <v>4476.09</v>
      </c>
      <c r="G40" s="3">
        <f t="shared" si="0"/>
        <v>0.53461838345520307</v>
      </c>
      <c r="H40" s="1">
        <f>3.64+2.646+2.378</f>
        <v>8.6639999999999997</v>
      </c>
      <c r="I40" s="1">
        <v>0</v>
      </c>
      <c r="J40" s="1">
        <f>2.944+0.48+0.241</f>
        <v>3.665</v>
      </c>
      <c r="K40" s="1">
        <v>0</v>
      </c>
      <c r="L40" s="1">
        <v>0</v>
      </c>
      <c r="M40" s="1">
        <v>0</v>
      </c>
      <c r="N40" s="1"/>
      <c r="O40" s="1">
        <v>0.56999999999999995</v>
      </c>
    </row>
    <row r="41" spans="3:22" ht="15" customHeight="1" x14ac:dyDescent="0.25">
      <c r="C41" s="28">
        <v>14</v>
      </c>
      <c r="D41" s="32" t="s">
        <v>41</v>
      </c>
      <c r="E41" s="1">
        <v>8.5990000000000002</v>
      </c>
      <c r="F41" s="1">
        <v>4476.09</v>
      </c>
      <c r="G41" s="3">
        <f t="shared" si="0"/>
        <v>0.19210963139704518</v>
      </c>
      <c r="H41" s="1">
        <v>2.6659999999999999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/>
      <c r="O41" s="1">
        <v>0.35</v>
      </c>
    </row>
    <row r="42" spans="3:22" ht="15" customHeight="1" x14ac:dyDescent="0.25">
      <c r="C42" s="28">
        <v>15</v>
      </c>
      <c r="D42" s="32" t="s">
        <v>42</v>
      </c>
      <c r="E42" s="1">
        <v>50.100999999999999</v>
      </c>
      <c r="F42" s="1">
        <v>4476.09</v>
      </c>
      <c r="G42" s="3">
        <f t="shared" si="0"/>
        <v>1.1193027843497338</v>
      </c>
      <c r="H42" s="1">
        <f>4.75+2.96+2.94+3.41+4.099</f>
        <v>18.158999999999999</v>
      </c>
      <c r="I42" s="1">
        <v>9.6000000000000002E-2</v>
      </c>
      <c r="J42" s="1">
        <f>0.46+0.22+1.05</f>
        <v>1.73</v>
      </c>
      <c r="K42" s="1">
        <v>0</v>
      </c>
      <c r="L42" s="1">
        <v>0</v>
      </c>
      <c r="M42" s="1">
        <v>0</v>
      </c>
      <c r="N42" s="1"/>
      <c r="O42" s="1">
        <v>1.55</v>
      </c>
    </row>
    <row r="43" spans="3:22" ht="15" customHeight="1" x14ac:dyDescent="0.25">
      <c r="C43" s="28">
        <v>16</v>
      </c>
      <c r="D43" s="32" t="s">
        <v>45</v>
      </c>
      <c r="E43" s="1">
        <v>33.523000000000003</v>
      </c>
      <c r="F43" s="1">
        <v>4476.09</v>
      </c>
      <c r="G43" s="3">
        <f t="shared" si="0"/>
        <v>0.74893489630458732</v>
      </c>
      <c r="H43" s="1">
        <f>1.75+3.494+1.75+3.04</f>
        <v>10.033999999999999</v>
      </c>
      <c r="I43" s="1">
        <v>1.5</v>
      </c>
      <c r="J43" s="1">
        <v>0.46</v>
      </c>
      <c r="K43" s="1">
        <v>0</v>
      </c>
      <c r="L43" s="1">
        <v>0</v>
      </c>
      <c r="M43" s="1">
        <v>0</v>
      </c>
      <c r="N43" s="1"/>
      <c r="O43" s="1">
        <v>1.55</v>
      </c>
    </row>
    <row r="44" spans="3:22" ht="15" customHeight="1" x14ac:dyDescent="0.25">
      <c r="C44" s="28">
        <v>17</v>
      </c>
      <c r="D44" s="32" t="s">
        <v>46</v>
      </c>
      <c r="E44" s="1">
        <v>9.65</v>
      </c>
      <c r="F44" s="1">
        <v>4476.09</v>
      </c>
      <c r="G44" s="3">
        <f t="shared" si="0"/>
        <v>0.21558994568920642</v>
      </c>
      <c r="H44" s="1">
        <f>1.86+2.78</f>
        <v>4.6399999999999997</v>
      </c>
      <c r="I44" s="1">
        <v>4.8000000000000001E-2</v>
      </c>
      <c r="J44" s="1">
        <v>0.32</v>
      </c>
      <c r="K44" s="1">
        <v>0</v>
      </c>
      <c r="L44" s="1">
        <v>0</v>
      </c>
      <c r="M44" s="1">
        <v>0</v>
      </c>
      <c r="N44" s="1"/>
      <c r="O44" s="1">
        <v>0.25</v>
      </c>
      <c r="S44" s="16"/>
      <c r="T44" s="16"/>
      <c r="U44" s="16"/>
      <c r="V44" s="16"/>
    </row>
    <row r="45" spans="3:22" ht="15" customHeight="1" x14ac:dyDescent="0.25">
      <c r="C45" s="28">
        <v>18</v>
      </c>
      <c r="D45" s="32" t="s">
        <v>47</v>
      </c>
      <c r="E45" s="1">
        <v>7.0140000000000002</v>
      </c>
      <c r="F45" s="1">
        <v>4476.09</v>
      </c>
      <c r="G45" s="3">
        <f t="shared" si="0"/>
        <v>0.15669926207918072</v>
      </c>
      <c r="H45" s="1">
        <f>1.76+0.79</f>
        <v>2.5499999999999998</v>
      </c>
      <c r="I45" s="1">
        <f>0.24+0.458+0.109</f>
        <v>0.80699999999999994</v>
      </c>
      <c r="J45" s="1">
        <f>0.79+0.01</f>
        <v>0.8</v>
      </c>
      <c r="K45" s="1">
        <v>0</v>
      </c>
      <c r="L45" s="1">
        <v>0</v>
      </c>
      <c r="M45" s="1">
        <v>0</v>
      </c>
      <c r="N45" s="1"/>
      <c r="O45" s="1">
        <v>0</v>
      </c>
      <c r="S45" s="16"/>
      <c r="T45" s="16"/>
      <c r="U45" s="16"/>
      <c r="V45" s="16"/>
    </row>
    <row r="46" spans="3:22" ht="15" customHeight="1" x14ac:dyDescent="0.25">
      <c r="C46" s="28">
        <v>19</v>
      </c>
      <c r="D46" s="32" t="s">
        <v>48</v>
      </c>
      <c r="E46" s="1">
        <f>69.01+549.82</f>
        <v>618.83000000000004</v>
      </c>
      <c r="F46" s="1">
        <v>4476.09</v>
      </c>
      <c r="G46" s="3">
        <f t="shared" si="0"/>
        <v>13.825235864336955</v>
      </c>
      <c r="H46" s="1">
        <v>18.771999999999998</v>
      </c>
      <c r="I46" s="1">
        <v>0.5</v>
      </c>
      <c r="J46" s="1">
        <v>6.9459999999999997</v>
      </c>
      <c r="K46" s="1">
        <v>0.24</v>
      </c>
      <c r="L46" s="1">
        <v>0</v>
      </c>
      <c r="M46" s="1">
        <v>0</v>
      </c>
      <c r="N46" s="1"/>
      <c r="O46" s="1">
        <v>2.4500000000000002</v>
      </c>
      <c r="S46" s="16"/>
      <c r="T46" s="16"/>
      <c r="U46" s="16"/>
      <c r="V46" s="16"/>
    </row>
    <row r="47" spans="3:22" ht="15" customHeight="1" x14ac:dyDescent="0.25">
      <c r="C47" s="28">
        <v>20</v>
      </c>
      <c r="D47" s="32" t="s">
        <v>50</v>
      </c>
      <c r="E47" s="1">
        <v>0.72</v>
      </c>
      <c r="F47" s="1">
        <v>4476.09</v>
      </c>
      <c r="G47" s="3">
        <f t="shared" si="0"/>
        <v>1.6085467450386387E-2</v>
      </c>
      <c r="H47" s="1">
        <v>0.48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/>
      <c r="O47" s="1">
        <v>0</v>
      </c>
      <c r="S47" s="16"/>
      <c r="T47" s="16"/>
      <c r="U47" s="16"/>
      <c r="V47" s="16"/>
    </row>
    <row r="48" spans="3:22" ht="15" customHeight="1" x14ac:dyDescent="0.25">
      <c r="C48" s="28">
        <v>21</v>
      </c>
      <c r="D48" s="32" t="s">
        <v>53</v>
      </c>
      <c r="E48" s="1">
        <v>20.170000000000002</v>
      </c>
      <c r="F48" s="1">
        <v>4476.09</v>
      </c>
      <c r="G48" s="3">
        <f t="shared" si="0"/>
        <v>0.45061649788096303</v>
      </c>
      <c r="H48" s="1">
        <f>3.86+0.535</f>
        <v>4.3949999999999996</v>
      </c>
      <c r="I48" s="1">
        <v>0</v>
      </c>
      <c r="J48" s="1">
        <f>6.48+0.02</f>
        <v>6.5</v>
      </c>
      <c r="K48" s="1">
        <v>0</v>
      </c>
      <c r="L48" s="1">
        <v>0</v>
      </c>
      <c r="M48" s="1">
        <v>0</v>
      </c>
      <c r="N48" s="1"/>
      <c r="O48" s="1">
        <v>0.48</v>
      </c>
    </row>
    <row r="49" spans="3:15" ht="15" customHeight="1" x14ac:dyDescent="0.25">
      <c r="C49" s="28">
        <v>22</v>
      </c>
      <c r="D49" s="33" t="s">
        <v>54</v>
      </c>
      <c r="E49" s="11">
        <v>7.85</v>
      </c>
      <c r="F49" s="11">
        <v>4476.09</v>
      </c>
      <c r="G49" s="37">
        <f t="shared" si="0"/>
        <v>0.17537627706324047</v>
      </c>
      <c r="H49" s="11">
        <v>2.09</v>
      </c>
      <c r="I49" s="11">
        <v>0.53</v>
      </c>
      <c r="J49" s="11">
        <v>0</v>
      </c>
      <c r="K49" s="11">
        <v>0.28000000000000003</v>
      </c>
      <c r="L49" s="11">
        <v>0</v>
      </c>
      <c r="M49" s="11">
        <v>0</v>
      </c>
      <c r="N49" s="11"/>
      <c r="O49" s="11">
        <v>0.25</v>
      </c>
    </row>
    <row r="50" spans="3:15" ht="15" customHeight="1" x14ac:dyDescent="0.25">
      <c r="C50" s="28">
        <v>23</v>
      </c>
      <c r="D50" s="32" t="s">
        <v>24</v>
      </c>
      <c r="E50" s="1">
        <v>0.59399999999999997</v>
      </c>
      <c r="F50" s="1">
        <v>4476.09</v>
      </c>
      <c r="G50" s="3">
        <f t="shared" si="0"/>
        <v>1.3270510646568768E-2</v>
      </c>
      <c r="H50" s="1">
        <v>0</v>
      </c>
      <c r="I50" s="1">
        <v>0.22</v>
      </c>
      <c r="J50" s="1">
        <v>0</v>
      </c>
      <c r="K50" s="1">
        <v>0</v>
      </c>
      <c r="L50" s="1">
        <v>0</v>
      </c>
      <c r="M50" s="1">
        <v>0</v>
      </c>
      <c r="N50" s="1"/>
      <c r="O50" s="1">
        <v>0</v>
      </c>
    </row>
    <row r="51" spans="3:15" ht="15" customHeight="1" x14ac:dyDescent="0.25">
      <c r="C51" s="28">
        <v>24</v>
      </c>
      <c r="D51" s="32" t="s">
        <v>23</v>
      </c>
      <c r="E51" s="1">
        <v>29.356999999999999</v>
      </c>
      <c r="F51" s="1">
        <v>4476.09</v>
      </c>
      <c r="G51" s="3">
        <f t="shared" si="0"/>
        <v>0.65586259436249039</v>
      </c>
      <c r="H51" s="1">
        <f>2.185+0.135+0.135+0.065+2.183</f>
        <v>4.7029999999999994</v>
      </c>
      <c r="I51" s="1">
        <v>0</v>
      </c>
      <c r="J51" s="1">
        <f>1.29+1.17+0.06</f>
        <v>2.52</v>
      </c>
      <c r="K51" s="1">
        <v>0</v>
      </c>
      <c r="L51" s="1">
        <v>0</v>
      </c>
      <c r="M51" s="1">
        <v>0</v>
      </c>
      <c r="N51" s="1"/>
      <c r="O51" s="1">
        <v>3.46</v>
      </c>
    </row>
    <row r="52" spans="3:15" ht="15" customHeight="1" x14ac:dyDescent="0.25">
      <c r="C52" s="28">
        <v>25</v>
      </c>
      <c r="D52" s="32" t="s">
        <v>22</v>
      </c>
      <c r="E52" s="1">
        <v>19.03</v>
      </c>
      <c r="F52" s="1">
        <v>4476.09</v>
      </c>
      <c r="G52" s="3">
        <f t="shared" si="0"/>
        <v>0.42514784108451792</v>
      </c>
      <c r="H52" s="1">
        <f>0.296+3.588+1.327</f>
        <v>5.2110000000000003</v>
      </c>
      <c r="I52" s="1">
        <v>0.72899999999999998</v>
      </c>
      <c r="J52" s="1">
        <f>0.23+0.48</f>
        <v>0.71</v>
      </c>
      <c r="K52" s="1">
        <v>0.05</v>
      </c>
      <c r="L52" s="1">
        <v>0</v>
      </c>
      <c r="M52" s="1">
        <v>0</v>
      </c>
      <c r="N52" s="1"/>
      <c r="O52" s="1">
        <v>1.07</v>
      </c>
    </row>
    <row r="53" spans="3:15" ht="15" customHeight="1" x14ac:dyDescent="0.25">
      <c r="C53" s="28">
        <v>26</v>
      </c>
      <c r="D53" s="32" t="s">
        <v>80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3:15" ht="15" customHeight="1" x14ac:dyDescent="0.25">
      <c r="C54" s="28">
        <v>27</v>
      </c>
      <c r="D54" s="32" t="s">
        <v>84</v>
      </c>
      <c r="E54" s="1">
        <v>3.9670000000000001</v>
      </c>
      <c r="F54" s="1">
        <v>4476.09</v>
      </c>
      <c r="G54" s="3">
        <f>(E54/F55)*100</f>
        <v>8.8626457466226105E-2</v>
      </c>
      <c r="H54" s="1">
        <v>0</v>
      </c>
      <c r="I54" s="1">
        <v>0.42499999999999999</v>
      </c>
      <c r="J54" s="1">
        <v>0</v>
      </c>
      <c r="K54" s="1">
        <v>0.14000000000000001</v>
      </c>
      <c r="L54" s="1">
        <v>0</v>
      </c>
      <c r="M54" s="1">
        <v>0</v>
      </c>
      <c r="N54" s="1"/>
      <c r="O54" s="1">
        <v>0.1</v>
      </c>
    </row>
    <row r="55" spans="3:15" ht="15" customHeight="1" x14ac:dyDescent="0.25">
      <c r="C55" s="28">
        <v>28</v>
      </c>
      <c r="D55" s="33" t="s">
        <v>1</v>
      </c>
      <c r="E55" s="11">
        <v>2.8380000000000001</v>
      </c>
      <c r="F55" s="11">
        <v>4476.09</v>
      </c>
      <c r="G55" s="37">
        <f>(E55/F55)*100</f>
        <v>6.3403550866939676E-2</v>
      </c>
      <c r="H55" s="11">
        <v>1.8919999999999999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/>
      <c r="O55" s="11">
        <v>0</v>
      </c>
    </row>
    <row r="56" spans="3:15" s="5" customFormat="1" ht="15" customHeight="1" x14ac:dyDescent="0.25">
      <c r="C56" s="28">
        <v>29</v>
      </c>
      <c r="D56" s="32" t="s">
        <v>19</v>
      </c>
      <c r="E56" s="4">
        <v>15.686</v>
      </c>
      <c r="F56" s="4">
        <v>4476.09</v>
      </c>
      <c r="G56" s="6">
        <f>(E56/F56)*100</f>
        <v>0.35043978114827895</v>
      </c>
      <c r="H56" s="4">
        <f>0.637+0.4+0.403</f>
        <v>1.44</v>
      </c>
      <c r="I56" s="4">
        <v>0.39</v>
      </c>
      <c r="J56" s="4">
        <f>0.3+0.1+0.02+2.12</f>
        <v>2.54</v>
      </c>
      <c r="K56" s="4">
        <v>0</v>
      </c>
      <c r="L56" s="1">
        <v>0</v>
      </c>
      <c r="M56" s="1">
        <v>0</v>
      </c>
      <c r="N56" s="1"/>
      <c r="O56" s="4">
        <v>0</v>
      </c>
    </row>
    <row r="57" spans="3:15" ht="15" customHeight="1" x14ac:dyDescent="0.25">
      <c r="C57" s="28">
        <v>30</v>
      </c>
      <c r="D57" s="32" t="s">
        <v>18</v>
      </c>
      <c r="E57" s="1">
        <v>36.365000000000002</v>
      </c>
      <c r="F57" s="1">
        <v>4476.09</v>
      </c>
      <c r="G57" s="3">
        <f t="shared" ref="G57:G66" si="2">(E57/F57)*100</f>
        <v>0.8124278108795846</v>
      </c>
      <c r="H57" s="1">
        <v>12.5</v>
      </c>
      <c r="I57" s="1">
        <v>0.42</v>
      </c>
      <c r="J57" s="1">
        <v>2.14</v>
      </c>
      <c r="K57" s="1">
        <v>0</v>
      </c>
      <c r="L57" s="1">
        <v>0</v>
      </c>
      <c r="M57" s="1">
        <v>0</v>
      </c>
      <c r="N57" s="1"/>
      <c r="O57" s="1">
        <v>1.65</v>
      </c>
    </row>
    <row r="58" spans="3:15" ht="15" customHeight="1" x14ac:dyDescent="0.25">
      <c r="C58" s="28">
        <v>31</v>
      </c>
      <c r="D58" s="33" t="s">
        <v>17</v>
      </c>
      <c r="E58" s="11">
        <f>17.477-0.65</f>
        <v>16.827000000000002</v>
      </c>
      <c r="F58" s="11">
        <v>4476.09</v>
      </c>
      <c r="G58" s="37">
        <f t="shared" si="2"/>
        <v>0.37593077887173854</v>
      </c>
      <c r="H58" s="11">
        <f>2.486+2.3397</f>
        <v>4.8257000000000003</v>
      </c>
      <c r="I58" s="11">
        <f>0.154</f>
        <v>0.154</v>
      </c>
      <c r="J58" s="11">
        <v>0</v>
      </c>
      <c r="K58" s="11">
        <v>0</v>
      </c>
      <c r="L58" s="11">
        <v>0</v>
      </c>
      <c r="M58" s="11">
        <v>0</v>
      </c>
      <c r="N58" s="11"/>
      <c r="O58" s="11">
        <v>1.94</v>
      </c>
    </row>
    <row r="59" spans="3:15" ht="15" customHeight="1" x14ac:dyDescent="0.25">
      <c r="C59" s="28">
        <v>32</v>
      </c>
      <c r="D59" s="32" t="s">
        <v>78</v>
      </c>
      <c r="E59" s="1">
        <v>7.7909999999999995</v>
      </c>
      <c r="F59" s="1">
        <v>4476.09</v>
      </c>
      <c r="G59" s="3">
        <f t="shared" si="2"/>
        <v>0.17405816236938934</v>
      </c>
      <c r="H59" s="1">
        <v>0</v>
      </c>
      <c r="I59" s="1">
        <v>0.11</v>
      </c>
      <c r="J59" s="1">
        <v>0.54</v>
      </c>
      <c r="K59" s="1">
        <v>0</v>
      </c>
      <c r="L59" s="1">
        <v>0</v>
      </c>
      <c r="M59" s="1">
        <v>0</v>
      </c>
      <c r="N59" s="1"/>
      <c r="O59" s="1">
        <v>1.28</v>
      </c>
    </row>
    <row r="60" spans="3:15" ht="15" customHeight="1" x14ac:dyDescent="0.25">
      <c r="C60" s="28">
        <v>33</v>
      </c>
      <c r="D60" s="32" t="s">
        <v>82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3:15" ht="15" customHeight="1" x14ac:dyDescent="0.25">
      <c r="C61" s="28">
        <v>34</v>
      </c>
      <c r="D61" s="32" t="s">
        <v>16</v>
      </c>
      <c r="E61" s="1">
        <v>10.41</v>
      </c>
      <c r="F61" s="1">
        <v>4476.09</v>
      </c>
      <c r="G61" s="3">
        <f t="shared" si="2"/>
        <v>0.23256905022016983</v>
      </c>
      <c r="H61" s="1">
        <f>0.66+0.65</f>
        <v>1.31</v>
      </c>
      <c r="I61" s="1">
        <v>0.48599999999999999</v>
      </c>
      <c r="J61" s="1">
        <v>0.34</v>
      </c>
      <c r="K61" s="1">
        <v>0.22</v>
      </c>
      <c r="L61" s="1">
        <v>0</v>
      </c>
      <c r="M61" s="1">
        <v>0</v>
      </c>
      <c r="N61" s="1"/>
      <c r="O61" s="1">
        <v>1.26</v>
      </c>
    </row>
    <row r="62" spans="3:15" ht="15" customHeight="1" x14ac:dyDescent="0.25">
      <c r="C62" s="28">
        <v>35</v>
      </c>
      <c r="D62" s="32" t="s">
        <v>81</v>
      </c>
      <c r="E62" s="1">
        <v>124.52</v>
      </c>
      <c r="F62" s="1">
        <v>4476.09</v>
      </c>
      <c r="G62" s="3">
        <f t="shared" si="2"/>
        <v>2.7818922318362675</v>
      </c>
      <c r="H62" s="1">
        <f>2.4*2+0.6+0.53+0.65+0.12+0.93+0.6+0.3+0.95+0.951+1.564+0.296+0.759+2.14+0.494+0.625+8.028+0.313+0.41</f>
        <v>25.060000000000002</v>
      </c>
      <c r="I62" s="1">
        <f>0.308+0.3+0.5+0.1+0.28+0.1+0.1+0.9+0.3+0.2</f>
        <v>3.0880000000000005</v>
      </c>
      <c r="J62" s="1">
        <f>9.2+0.06+0.29</f>
        <v>9.5499999999999989</v>
      </c>
      <c r="K62" s="1">
        <f>1.3*2+8+0.21</f>
        <v>10.81</v>
      </c>
      <c r="L62" s="1">
        <v>0</v>
      </c>
      <c r="M62" s="1">
        <v>0</v>
      </c>
      <c r="N62" s="1"/>
      <c r="O62" s="1">
        <v>2.5099999999999998</v>
      </c>
    </row>
    <row r="63" spans="3:15" ht="15" customHeight="1" x14ac:dyDescent="0.25">
      <c r="C63" s="28">
        <v>36</v>
      </c>
      <c r="D63" s="32" t="s">
        <v>13</v>
      </c>
      <c r="E63" s="1">
        <v>56.5</v>
      </c>
      <c r="F63" s="1">
        <v>4476.09</v>
      </c>
      <c r="G63" s="3">
        <f t="shared" si="2"/>
        <v>1.2622623763150427</v>
      </c>
      <c r="H63" s="1">
        <v>18.771999999999998</v>
      </c>
      <c r="I63" s="1">
        <v>0.153</v>
      </c>
      <c r="J63" s="1">
        <v>3.5</v>
      </c>
      <c r="K63" s="1">
        <v>0.31</v>
      </c>
      <c r="L63" s="1">
        <v>0</v>
      </c>
      <c r="M63" s="1">
        <v>0</v>
      </c>
      <c r="N63" s="1"/>
      <c r="O63" s="1">
        <v>1.45</v>
      </c>
    </row>
    <row r="64" spans="3:15" ht="15" customHeight="1" x14ac:dyDescent="0.25">
      <c r="C64" s="28">
        <v>37</v>
      </c>
      <c r="D64" s="32" t="s">
        <v>77</v>
      </c>
      <c r="E64" s="1"/>
      <c r="F64" s="1"/>
      <c r="G64" s="3"/>
      <c r="H64" s="1"/>
      <c r="I64" s="1"/>
      <c r="J64" s="1"/>
      <c r="K64" s="1"/>
      <c r="L64" s="1"/>
      <c r="M64" s="1"/>
      <c r="N64" s="1"/>
      <c r="O64" s="1"/>
    </row>
    <row r="65" spans="3:15" ht="15" customHeight="1" x14ac:dyDescent="0.25">
      <c r="C65" s="28">
        <v>38</v>
      </c>
      <c r="D65" s="32" t="s">
        <v>79</v>
      </c>
      <c r="E65" s="1">
        <f>1178.7+479.5</f>
        <v>1658.2</v>
      </c>
      <c r="F65" s="1">
        <v>4476.09</v>
      </c>
      <c r="G65" s="3">
        <f t="shared" si="2"/>
        <v>37.045725175320428</v>
      </c>
      <c r="H65" s="1">
        <v>37.9</v>
      </c>
      <c r="I65" s="1">
        <v>92.79</v>
      </c>
      <c r="J65" s="1">
        <v>16.510000000000002</v>
      </c>
      <c r="K65" s="1">
        <v>128.1</v>
      </c>
      <c r="L65" s="1">
        <v>0</v>
      </c>
      <c r="M65" s="1">
        <v>0</v>
      </c>
      <c r="N65" s="1"/>
      <c r="O65" s="4">
        <v>65.680000000000007</v>
      </c>
    </row>
    <row r="66" spans="3:15" ht="15" customHeight="1" x14ac:dyDescent="0.25">
      <c r="C66" s="28">
        <v>39</v>
      </c>
      <c r="D66" s="32" t="s">
        <v>12</v>
      </c>
      <c r="E66" s="1">
        <f>476.11+416</f>
        <v>892.11</v>
      </c>
      <c r="F66" s="1">
        <v>4476.09</v>
      </c>
      <c r="G66" s="3">
        <f t="shared" si="2"/>
        <v>19.930564398839167</v>
      </c>
      <c r="H66" s="1">
        <v>102.71</v>
      </c>
      <c r="I66" s="1">
        <v>19.96</v>
      </c>
      <c r="J66" s="1">
        <v>56.51</v>
      </c>
      <c r="K66" s="1">
        <v>16.11</v>
      </c>
      <c r="L66" s="1">
        <v>0</v>
      </c>
      <c r="M66" s="1">
        <v>0</v>
      </c>
      <c r="N66" s="1"/>
      <c r="O66" s="4">
        <v>21.233000000000001</v>
      </c>
    </row>
    <row r="67" spans="3:15" ht="15" customHeight="1" x14ac:dyDescent="0.25">
      <c r="C67" s="28">
        <v>40</v>
      </c>
      <c r="D67" s="32" t="s">
        <v>11</v>
      </c>
      <c r="E67" s="1">
        <v>98.138999999999996</v>
      </c>
      <c r="F67" s="1">
        <v>4476.09</v>
      </c>
      <c r="G67" s="3">
        <v>2.1925162362687076</v>
      </c>
      <c r="H67" s="1">
        <v>10.571</v>
      </c>
      <c r="I67" s="1">
        <v>0</v>
      </c>
      <c r="J67" s="1">
        <v>0.85599999999999998</v>
      </c>
      <c r="K67" s="1">
        <v>0</v>
      </c>
      <c r="L67" s="1">
        <v>0</v>
      </c>
      <c r="M67" s="1">
        <v>34.96</v>
      </c>
      <c r="N67" s="1"/>
      <c r="O67" s="1">
        <v>2.4300000000000002</v>
      </c>
    </row>
    <row r="68" spans="3:15" ht="15" customHeight="1" x14ac:dyDescent="0.25">
      <c r="C68" s="28">
        <v>41</v>
      </c>
      <c r="D68" s="32" t="s">
        <v>10</v>
      </c>
      <c r="E68" s="1">
        <v>36.109000000000002</v>
      </c>
      <c r="F68" s="1">
        <v>4476.09</v>
      </c>
      <c r="G68" s="3">
        <f>(E68/F68)*100</f>
        <v>0.80670853356389172</v>
      </c>
      <c r="H68" s="1">
        <f>2.47+9.058+1.876</f>
        <v>13.404</v>
      </c>
      <c r="I68" s="1">
        <v>0.14899999999999999</v>
      </c>
      <c r="J68" s="1">
        <v>2.9950000000000001</v>
      </c>
      <c r="K68" s="1">
        <v>0.03</v>
      </c>
      <c r="L68" s="1">
        <v>0</v>
      </c>
      <c r="M68" s="1">
        <v>0</v>
      </c>
      <c r="N68" s="1"/>
      <c r="O68" s="1">
        <v>2.13</v>
      </c>
    </row>
    <row r="69" spans="3:15" ht="15" customHeight="1" x14ac:dyDescent="0.25">
      <c r="C69" s="28">
        <v>42</v>
      </c>
      <c r="D69" s="32" t="s">
        <v>9</v>
      </c>
      <c r="E69" s="1">
        <v>13.704000000000001</v>
      </c>
      <c r="F69" s="1">
        <v>4476.09</v>
      </c>
      <c r="G69" s="3">
        <f>(E69/F69)*100</f>
        <v>0.30616006380568755</v>
      </c>
      <c r="H69" s="1">
        <v>0</v>
      </c>
      <c r="I69" s="1">
        <v>0</v>
      </c>
      <c r="J69" s="1">
        <v>9.625</v>
      </c>
      <c r="K69" s="1">
        <v>0.106</v>
      </c>
      <c r="L69" s="1">
        <v>0</v>
      </c>
      <c r="M69" s="1">
        <v>0</v>
      </c>
      <c r="N69" s="1"/>
      <c r="O69" s="1">
        <v>1.26</v>
      </c>
    </row>
    <row r="70" spans="3:15" ht="15" customHeight="1" x14ac:dyDescent="0.25">
      <c r="C70" s="28">
        <v>43</v>
      </c>
      <c r="D70" s="32" t="s">
        <v>7</v>
      </c>
      <c r="E70" s="1">
        <v>257.8</v>
      </c>
      <c r="F70" s="1">
        <v>4476.09</v>
      </c>
      <c r="G70" s="3">
        <f>(E70/F70)*100</f>
        <v>5.7594909843189033</v>
      </c>
      <c r="H70" s="1">
        <v>20.376000000000001</v>
      </c>
      <c r="I70" s="1">
        <v>0.72599999999999998</v>
      </c>
      <c r="J70" s="1">
        <v>14.382</v>
      </c>
      <c r="K70" s="1">
        <v>1.202</v>
      </c>
      <c r="L70" s="1">
        <v>3.4</v>
      </c>
      <c r="M70" s="1">
        <v>0</v>
      </c>
      <c r="N70" s="1"/>
      <c r="O70" s="1">
        <v>3.01</v>
      </c>
    </row>
    <row r="71" spans="3:15" ht="15" hidden="1" customHeight="1" x14ac:dyDescent="0.25">
      <c r="C71" s="28"/>
      <c r="D71" s="4" t="s">
        <v>6</v>
      </c>
      <c r="E71" s="1">
        <v>1.4179999999999999</v>
      </c>
      <c r="F71" s="1">
        <v>4476.09</v>
      </c>
      <c r="G71" s="3">
        <f>(E71/F71)*100</f>
        <v>3.1679434506455412E-2</v>
      </c>
      <c r="H71" s="1">
        <v>0</v>
      </c>
      <c r="I71" s="1">
        <v>0.52500000000000002</v>
      </c>
      <c r="J71" s="1">
        <v>0</v>
      </c>
      <c r="K71" s="1">
        <v>0</v>
      </c>
      <c r="L71" s="1">
        <v>0</v>
      </c>
      <c r="M71" s="1">
        <v>0</v>
      </c>
      <c r="N71" s="1"/>
      <c r="O71" s="1">
        <v>0</v>
      </c>
    </row>
    <row r="72" spans="3:15" ht="15" hidden="1" customHeight="1" x14ac:dyDescent="0.25">
      <c r="C72" s="28"/>
      <c r="D72" s="4" t="s">
        <v>5</v>
      </c>
      <c r="E72" s="1">
        <v>16.914000000000001</v>
      </c>
      <c r="F72" s="1">
        <v>4476.09</v>
      </c>
      <c r="G72" s="3">
        <f>(E72/F72)*100</f>
        <v>0.37787443952199357</v>
      </c>
      <c r="H72" s="1">
        <f>1.4+0.961+1.284</f>
        <v>3.6449999999999996</v>
      </c>
      <c r="I72" s="1">
        <v>0.14599999999999999</v>
      </c>
      <c r="J72" s="1">
        <f>0.03+1.3</f>
        <v>1.33</v>
      </c>
      <c r="K72" s="1">
        <v>0</v>
      </c>
      <c r="L72" s="1">
        <v>0</v>
      </c>
      <c r="M72" s="1">
        <v>0</v>
      </c>
      <c r="N72" s="1"/>
      <c r="O72" s="1">
        <v>1.1499999999999999</v>
      </c>
    </row>
    <row r="83" spans="4:5" x14ac:dyDescent="0.25">
      <c r="D83" s="1" t="s">
        <v>76</v>
      </c>
      <c r="E83" s="29" t="s">
        <v>55</v>
      </c>
    </row>
    <row r="84" spans="4:5" ht="15.75" x14ac:dyDescent="0.25">
      <c r="D84" s="26" t="s">
        <v>73</v>
      </c>
      <c r="E84" s="24">
        <v>618.83000000000004</v>
      </c>
    </row>
    <row r="85" spans="4:5" x14ac:dyDescent="0.25">
      <c r="D85" s="4" t="s">
        <v>48</v>
      </c>
      <c r="E85" s="1">
        <v>618.83000000000004</v>
      </c>
    </row>
    <row r="86" spans="4:5" ht="8.4499999999999993" customHeight="1" x14ac:dyDescent="0.25"/>
    <row r="87" spans="4:5" ht="15.75" x14ac:dyDescent="0.25">
      <c r="D87" s="26" t="s">
        <v>70</v>
      </c>
      <c r="E87" s="24">
        <v>2664.518</v>
      </c>
    </row>
    <row r="88" spans="4:5" x14ac:dyDescent="0.25">
      <c r="D88" s="4" t="s">
        <v>32</v>
      </c>
      <c r="E88" s="1">
        <v>25.998000000000001</v>
      </c>
    </row>
    <row r="89" spans="4:5" x14ac:dyDescent="0.25">
      <c r="D89" s="4" t="s">
        <v>37</v>
      </c>
      <c r="E89" s="1">
        <v>5.3</v>
      </c>
    </row>
    <row r="90" spans="4:5" x14ac:dyDescent="0.25">
      <c r="D90" s="4" t="s">
        <v>54</v>
      </c>
      <c r="E90" s="1">
        <v>7.85</v>
      </c>
    </row>
    <row r="91" spans="4:5" x14ac:dyDescent="0.25">
      <c r="D91" s="4" t="s">
        <v>22</v>
      </c>
      <c r="E91" s="1">
        <v>19.03</v>
      </c>
    </row>
    <row r="92" spans="4:5" x14ac:dyDescent="0.25">
      <c r="D92" s="4" t="s">
        <v>1</v>
      </c>
      <c r="E92" s="1">
        <v>2.8380000000000001</v>
      </c>
    </row>
    <row r="93" spans="4:5" x14ac:dyDescent="0.25">
      <c r="D93" s="4" t="s">
        <v>18</v>
      </c>
      <c r="E93" s="1">
        <v>36.365000000000002</v>
      </c>
    </row>
    <row r="94" spans="4:5" x14ac:dyDescent="0.25">
      <c r="D94" s="4" t="s">
        <v>17</v>
      </c>
      <c r="E94" s="1">
        <v>16.827000000000002</v>
      </c>
    </row>
    <row r="95" spans="4:5" x14ac:dyDescent="0.25">
      <c r="D95" s="4" t="s">
        <v>0</v>
      </c>
      <c r="E95" s="1">
        <v>1658.2</v>
      </c>
    </row>
    <row r="96" spans="4:5" x14ac:dyDescent="0.25">
      <c r="D96" s="4" t="s">
        <v>12</v>
      </c>
      <c r="E96" s="1">
        <v>892.11</v>
      </c>
    </row>
    <row r="97" spans="4:18" ht="7.9" customHeight="1" x14ac:dyDescent="0.25"/>
    <row r="98" spans="4:18" ht="15.75" x14ac:dyDescent="0.25">
      <c r="D98" s="26" t="s">
        <v>71</v>
      </c>
      <c r="E98" s="24">
        <v>78.159000000000006</v>
      </c>
    </row>
    <row r="99" spans="4:18" x14ac:dyDescent="0.25">
      <c r="D99" s="4" t="s">
        <v>28</v>
      </c>
      <c r="E99" s="1">
        <v>17.84</v>
      </c>
    </row>
    <row r="100" spans="4:18" x14ac:dyDescent="0.25">
      <c r="D100" s="4" t="s">
        <v>46</v>
      </c>
      <c r="E100" s="1">
        <v>9.65</v>
      </c>
    </row>
    <row r="101" spans="4:18" x14ac:dyDescent="0.25">
      <c r="D101" s="4" t="s">
        <v>47</v>
      </c>
      <c r="E101" s="1">
        <v>7.0140000000000002</v>
      </c>
    </row>
    <row r="102" spans="4:18" x14ac:dyDescent="0.25">
      <c r="D102" s="4" t="s">
        <v>24</v>
      </c>
      <c r="E102" s="1">
        <v>0.59399999999999997</v>
      </c>
    </row>
    <row r="103" spans="4:18" ht="15.75" x14ac:dyDescent="0.25">
      <c r="D103" s="4" t="s">
        <v>23</v>
      </c>
      <c r="E103" s="1">
        <v>29.356999999999999</v>
      </c>
      <c r="R103" s="25"/>
    </row>
    <row r="104" spans="4:18" x14ac:dyDescent="0.25">
      <c r="D104" s="4" t="s">
        <v>9</v>
      </c>
      <c r="E104" s="1">
        <v>13.704000000000001</v>
      </c>
    </row>
    <row r="105" spans="4:18" ht="8.4499999999999993" customHeight="1" x14ac:dyDescent="0.25"/>
    <row r="106" spans="4:18" ht="15.75" x14ac:dyDescent="0.25">
      <c r="D106" s="26" t="s">
        <v>72</v>
      </c>
      <c r="E106" s="24">
        <v>246.99799999999999</v>
      </c>
    </row>
    <row r="107" spans="4:18" x14ac:dyDescent="0.25">
      <c r="D107" s="4" t="s">
        <v>2</v>
      </c>
      <c r="E107" s="1">
        <v>22.209</v>
      </c>
    </row>
    <row r="108" spans="4:18" x14ac:dyDescent="0.25">
      <c r="D108" s="4" t="s">
        <v>33</v>
      </c>
      <c r="E108" s="1">
        <v>102.72</v>
      </c>
    </row>
    <row r="109" spans="4:18" x14ac:dyDescent="0.25">
      <c r="D109" s="4" t="s">
        <v>40</v>
      </c>
      <c r="E109" s="1">
        <v>23.93</v>
      </c>
    </row>
    <row r="110" spans="4:18" x14ac:dyDescent="0.25">
      <c r="D110" s="4" t="s">
        <v>11</v>
      </c>
      <c r="E110" s="1">
        <v>98.138999999999996</v>
      </c>
    </row>
    <row r="111" spans="4:18" ht="7.9" customHeight="1" x14ac:dyDescent="0.25"/>
    <row r="112" spans="4:18" ht="15.75" x14ac:dyDescent="0.25">
      <c r="D112" s="26" t="s">
        <v>74</v>
      </c>
      <c r="E112" s="24">
        <v>208.03200000000001</v>
      </c>
    </row>
    <row r="113" spans="4:5" x14ac:dyDescent="0.25">
      <c r="D113" s="4" t="s">
        <v>4</v>
      </c>
      <c r="E113" s="1">
        <v>0.91300000000000003</v>
      </c>
    </row>
    <row r="114" spans="4:5" x14ac:dyDescent="0.25">
      <c r="D114" s="4" t="s">
        <v>27</v>
      </c>
      <c r="E114" s="1">
        <v>2.6240000000000001</v>
      </c>
    </row>
    <row r="115" spans="4:5" x14ac:dyDescent="0.25">
      <c r="D115" s="4" t="s">
        <v>41</v>
      </c>
      <c r="E115" s="1">
        <v>8.5990000000000002</v>
      </c>
    </row>
    <row r="116" spans="4:5" x14ac:dyDescent="0.25">
      <c r="D116" s="4" t="s">
        <v>50</v>
      </c>
      <c r="E116" s="1">
        <v>0.72</v>
      </c>
    </row>
    <row r="117" spans="4:5" x14ac:dyDescent="0.25">
      <c r="D117" s="4" t="s">
        <v>53</v>
      </c>
      <c r="E117" s="1">
        <v>20.170000000000002</v>
      </c>
    </row>
    <row r="118" spans="4:5" x14ac:dyDescent="0.25">
      <c r="D118" s="4" t="s">
        <v>21</v>
      </c>
      <c r="E118" s="1">
        <v>3.9670000000000001</v>
      </c>
    </row>
    <row r="119" spans="4:5" x14ac:dyDescent="0.25">
      <c r="D119" s="4" t="s">
        <v>16</v>
      </c>
      <c r="E119" s="1">
        <v>10.41</v>
      </c>
    </row>
    <row r="120" spans="4:5" x14ac:dyDescent="0.25">
      <c r="D120" s="4" t="s">
        <v>15</v>
      </c>
      <c r="E120" s="1">
        <v>124.52</v>
      </c>
    </row>
    <row r="121" spans="4:5" x14ac:dyDescent="0.25">
      <c r="D121" s="4" t="s">
        <v>10</v>
      </c>
      <c r="E121" s="1">
        <v>36.109000000000002</v>
      </c>
    </row>
    <row r="122" spans="4:5" ht="6.6" customHeight="1" x14ac:dyDescent="0.25"/>
    <row r="123" spans="4:5" ht="15.75" x14ac:dyDescent="0.25">
      <c r="D123" s="26" t="s">
        <v>75</v>
      </c>
      <c r="E123" s="24">
        <v>529.83299999999997</v>
      </c>
    </row>
    <row r="124" spans="4:5" x14ac:dyDescent="0.25">
      <c r="D124" s="4" t="s">
        <v>3</v>
      </c>
      <c r="E124" s="1">
        <v>40.479999999999997</v>
      </c>
    </row>
    <row r="125" spans="4:5" x14ac:dyDescent="0.25">
      <c r="D125" s="4" t="s">
        <v>31</v>
      </c>
      <c r="E125" s="1">
        <v>5.8559999999999999</v>
      </c>
    </row>
    <row r="126" spans="4:5" x14ac:dyDescent="0.25">
      <c r="D126" s="4" t="s">
        <v>34</v>
      </c>
      <c r="E126" s="1">
        <v>47.27</v>
      </c>
    </row>
    <row r="127" spans="4:5" x14ac:dyDescent="0.25">
      <c r="D127" s="4" t="s">
        <v>36</v>
      </c>
      <c r="E127" s="1">
        <v>9.8130000000000006</v>
      </c>
    </row>
    <row r="128" spans="4:5" x14ac:dyDescent="0.25">
      <c r="D128" s="4" t="s">
        <v>38</v>
      </c>
      <c r="E128" s="1">
        <v>12.804</v>
      </c>
    </row>
    <row r="129" spans="4:5" x14ac:dyDescent="0.25">
      <c r="D129" s="4" t="s">
        <v>42</v>
      </c>
      <c r="E129" s="1">
        <v>50.100999999999999</v>
      </c>
    </row>
    <row r="130" spans="4:5" x14ac:dyDescent="0.25">
      <c r="D130" s="4" t="s">
        <v>45</v>
      </c>
      <c r="E130" s="1">
        <v>33.523000000000003</v>
      </c>
    </row>
    <row r="131" spans="4:5" x14ac:dyDescent="0.25">
      <c r="D131" s="4" t="s">
        <v>19</v>
      </c>
      <c r="E131" s="4">
        <v>15.686</v>
      </c>
    </row>
    <row r="132" spans="4:5" x14ac:dyDescent="0.25">
      <c r="D132" s="4" t="s">
        <v>13</v>
      </c>
      <c r="E132" s="1">
        <v>56.5</v>
      </c>
    </row>
    <row r="133" spans="4:5" x14ac:dyDescent="0.25">
      <c r="D133" s="4" t="s">
        <v>7</v>
      </c>
      <c r="E133" s="1">
        <v>257.8</v>
      </c>
    </row>
  </sheetData>
  <mergeCells count="6">
    <mergeCell ref="P5:P6"/>
    <mergeCell ref="C5:C6"/>
    <mergeCell ref="D5:D6"/>
    <mergeCell ref="E5:E6"/>
    <mergeCell ref="G5:G6"/>
    <mergeCell ref="H5:M5"/>
  </mergeCells>
  <dataValidations count="7">
    <dataValidation type="list" allowBlank="1" showInputMessage="1" showErrorMessage="1" sqref="D26">
      <formula1>$D$27:$D$33</formula1>
    </dataValidation>
    <dataValidation type="list" allowBlank="1" showInputMessage="1" showErrorMessage="1" sqref="D23">
      <formula1>$D$24</formula1>
    </dataValidation>
    <dataValidation type="list" allowBlank="1" showInputMessage="1" showErrorMessage="1" sqref="D19">
      <formula1>$D$20:$D$22</formula1>
    </dataValidation>
    <dataValidation type="list" allowBlank="1" showInputMessage="1" showErrorMessage="1" sqref="D11">
      <formula1>$D$12:$D$13</formula1>
    </dataValidation>
    <dataValidation type="list" allowBlank="1" showInputMessage="1" showErrorMessage="1" sqref="D14">
      <formula1>$D$15:$D$16</formula1>
    </dataValidation>
    <dataValidation type="list" allowBlank="1" showInputMessage="1" showErrorMessage="1" sqref="D17">
      <formula1>$D$18</formula1>
    </dataValidation>
    <dataValidation type="list" allowBlank="1" showInputMessage="1" showErrorMessage="1" sqref="D7 D18">
      <formula1>$D$8:$D$10</formula1>
    </dataValidation>
  </dataValidations>
  <pageMargins left="0.7" right="0.7" top="0.75" bottom="0.75" header="0.3" footer="0.3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по участкам с Иглино</vt:lpstr>
      <vt:lpstr>номера для схем</vt:lpstr>
      <vt:lpstr>номера для схем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2023-02-20T11:10:50Z</dcterms:modified>
</cp:coreProperties>
</file>